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645" windowWidth="14370" windowHeight="6660" activeTab="0"/>
  </bookViews>
  <sheets>
    <sheet name="IPV" sheetId="1" r:id="rId1"/>
  </sheets>
  <definedNames>
    <definedName name="_xlnm.Print_Titles" localSheetId="0">'IPV'!$3:$4</definedName>
  </definedNames>
  <calcPr fullCalcOnLoad="1"/>
</workbook>
</file>

<file path=xl/sharedStrings.xml><?xml version="1.0" encoding="utf-8"?>
<sst xmlns="http://schemas.openxmlformats.org/spreadsheetml/2006/main" count="207" uniqueCount="91">
  <si>
    <t>SR</t>
  </si>
  <si>
    <t>v tis. Kč</t>
  </si>
  <si>
    <t>112V01</t>
  </si>
  <si>
    <t>112V09</t>
  </si>
  <si>
    <t>112V21</t>
  </si>
  <si>
    <t>112V31</t>
  </si>
  <si>
    <t xml:space="preserve">UR </t>
  </si>
  <si>
    <t>skutečnost</t>
  </si>
  <si>
    <t xml:space="preserve"> - UR</t>
  </si>
  <si>
    <t>celkem</t>
  </si>
  <si>
    <t>BV</t>
  </si>
  <si>
    <t>NNV BV</t>
  </si>
  <si>
    <t>KV</t>
  </si>
  <si>
    <t>NNV KV</t>
  </si>
  <si>
    <t>NNV</t>
  </si>
  <si>
    <t>CR</t>
  </si>
  <si>
    <t>112V13</t>
  </si>
  <si>
    <t xml:space="preserve"> - CR</t>
  </si>
  <si>
    <t xml:space="preserve">Výdaje </t>
  </si>
  <si>
    <t xml:space="preserve">Program </t>
  </si>
  <si>
    <t xml:space="preserve">Akce </t>
  </si>
  <si>
    <t>112V01100 2009</t>
  </si>
  <si>
    <t>IS ARIS</t>
  </si>
  <si>
    <t>112V01100 2036</t>
  </si>
  <si>
    <t>Služby a provoz bezepčného</t>
  </si>
  <si>
    <t>datového centra a provozování</t>
  </si>
  <si>
    <t>komunikační infrastruktury</t>
  </si>
  <si>
    <t>112V01100 2037</t>
  </si>
  <si>
    <t>Služby Service Desk</t>
  </si>
  <si>
    <t>Akce</t>
  </si>
  <si>
    <t>112V09100 0001</t>
  </si>
  <si>
    <t>Integrovaný informační systém</t>
  </si>
  <si>
    <t>Státní pokladny (IISSP)</t>
  </si>
  <si>
    <t>112V09100 0006</t>
  </si>
  <si>
    <t xml:space="preserve">Inforamční systém </t>
  </si>
  <si>
    <t xml:space="preserve">EDS/ISPROFIN a </t>
  </si>
  <si>
    <t>SMVS/ISPROFIN</t>
  </si>
  <si>
    <t>112V09100 0010</t>
  </si>
  <si>
    <t>Aplikační podpora IISSP</t>
  </si>
  <si>
    <t>112V13200 P001</t>
  </si>
  <si>
    <t>Provozní výdaje - ADIS</t>
  </si>
  <si>
    <t>na roky 2011-2013</t>
  </si>
  <si>
    <t>112V21100 2001</t>
  </si>
  <si>
    <t>Zavedení eCustoms</t>
  </si>
  <si>
    <t>Provozování ICT GŘC</t>
  </si>
  <si>
    <t>112V21100 P100</t>
  </si>
  <si>
    <t>112V31100 0024</t>
  </si>
  <si>
    <t>Opravy, servis,provoz a</t>
  </si>
  <si>
    <t>doplňky ICT</t>
  </si>
  <si>
    <t>112V31100 0026</t>
  </si>
  <si>
    <t>ISMS - Servis</t>
  </si>
  <si>
    <t>112V31100 0030</t>
  </si>
  <si>
    <t>Ekonomická a personální</t>
  </si>
  <si>
    <t>agenda -Servis</t>
  </si>
  <si>
    <t>112V31100 0037</t>
  </si>
  <si>
    <t>Serverová farma</t>
  </si>
  <si>
    <t>112V31100 0043</t>
  </si>
  <si>
    <t>Financování komunikačních</t>
  </si>
  <si>
    <t>služeb KIVS</t>
  </si>
  <si>
    <t>112V31100 0044</t>
  </si>
  <si>
    <t>Kapitola celkem</t>
  </si>
  <si>
    <t>Akce - individuálně posuzované</t>
  </si>
  <si>
    <t>výdaje</t>
  </si>
  <si>
    <t>112V13200 P002</t>
  </si>
  <si>
    <t>112V01200 4021</t>
  </si>
  <si>
    <t xml:space="preserve">Úprava budovy </t>
  </si>
  <si>
    <t>Janovského (GSA)</t>
  </si>
  <si>
    <t>Skutečnost</t>
  </si>
  <si>
    <t>Čerpání</t>
  </si>
  <si>
    <t>UR v %</t>
  </si>
  <si>
    <t>CR v %</t>
  </si>
  <si>
    <t>Provozní výdaje - nedaňové IS</t>
  </si>
  <si>
    <t>na roky 2011 - 2013</t>
  </si>
  <si>
    <t>VAZ KV</t>
  </si>
  <si>
    <t>VAZ BV</t>
  </si>
  <si>
    <t>VAZ</t>
  </si>
  <si>
    <t>Úprava ISMS jako zvláštní</t>
  </si>
  <si>
    <t>grafické datové vrstvy</t>
  </si>
  <si>
    <t>nad RUIAN (CRAB)</t>
  </si>
  <si>
    <t>Přehled o čerpání akcí s individuálně posuzovanými výdaji k 31.12.2012</t>
  </si>
  <si>
    <t>k 31.12.</t>
  </si>
  <si>
    <t>112V13200 0001</t>
  </si>
  <si>
    <t>roky 2011-2013</t>
  </si>
  <si>
    <t>Legislativní změny ADIS na</t>
  </si>
  <si>
    <t>112V13200 0009</t>
  </si>
  <si>
    <t>HW a technologické systémy</t>
  </si>
  <si>
    <t>na GFŘ na roky 2011-2013</t>
  </si>
  <si>
    <t>112V31100 0045</t>
  </si>
  <si>
    <t>adminostrativních budov</t>
  </si>
  <si>
    <t>(CRAB)-servis</t>
  </si>
  <si>
    <t>Centrální registr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</si>
</sst>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mmm/yyyy"/>
    <numFmt numFmtId="167" formatCode="[$-405]d\.\ mmmm\ yyyy"/>
    <numFmt numFmtId="168" formatCode="\+#,##0;\-#,##0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5" xfId="0" applyFont="1" applyBorder="1" applyAlignment="1">
      <alignment/>
    </xf>
    <xf numFmtId="14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165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165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165" fontId="5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165" fontId="5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14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Q9" sqref="Q9"/>
    </sheetView>
  </sheetViews>
  <sheetFormatPr defaultColWidth="9.140625" defaultRowHeight="12.75"/>
  <cols>
    <col min="1" max="1" width="9.8515625" style="16" bestFit="1" customWidth="1"/>
    <col min="2" max="2" width="15.28125" style="1" customWidth="1"/>
    <col min="3" max="3" width="2.7109375" style="2" customWidth="1"/>
    <col min="4" max="4" width="7.57421875" style="2" bestFit="1" customWidth="1"/>
    <col min="5" max="5" width="9.00390625" style="2" customWidth="1"/>
    <col min="6" max="7" width="9.140625" style="2" customWidth="1"/>
    <col min="8" max="8" width="10.7109375" style="2" customWidth="1"/>
    <col min="9" max="9" width="9.140625" style="2" customWidth="1"/>
    <col min="10" max="10" width="10.57421875" style="2" hidden="1" customWidth="1"/>
    <col min="11" max="11" width="9.140625" style="2" customWidth="1"/>
    <col min="12" max="12" width="10.57421875" style="2" hidden="1" customWidth="1"/>
    <col min="13" max="13" width="8.8515625" style="2" customWidth="1"/>
    <col min="14" max="16384" width="9.140625" style="2" customWidth="1"/>
  </cols>
  <sheetData>
    <row r="1" ht="18.75">
      <c r="A1" s="107" t="s">
        <v>79</v>
      </c>
    </row>
    <row r="2" ht="23.25" customHeight="1" thickBot="1">
      <c r="M2" s="3" t="s">
        <v>1</v>
      </c>
    </row>
    <row r="3" spans="4:13" ht="12.75">
      <c r="D3" s="4"/>
      <c r="E3" s="86" t="s">
        <v>0</v>
      </c>
      <c r="F3" s="86" t="s">
        <v>6</v>
      </c>
      <c r="G3" s="86" t="s">
        <v>15</v>
      </c>
      <c r="H3" s="86" t="s">
        <v>67</v>
      </c>
      <c r="I3" s="87" t="s">
        <v>68</v>
      </c>
      <c r="J3" s="88" t="s">
        <v>7</v>
      </c>
      <c r="K3" s="87" t="s">
        <v>68</v>
      </c>
      <c r="L3" s="88" t="s">
        <v>7</v>
      </c>
      <c r="M3" s="27" t="s">
        <v>18</v>
      </c>
    </row>
    <row r="4" spans="4:13" ht="13.5" thickBot="1">
      <c r="D4" s="5"/>
      <c r="E4" s="89"/>
      <c r="F4" s="89" t="s">
        <v>80</v>
      </c>
      <c r="G4" s="89" t="s">
        <v>80</v>
      </c>
      <c r="H4" s="89" t="s">
        <v>80</v>
      </c>
      <c r="I4" s="90" t="s">
        <v>69</v>
      </c>
      <c r="J4" s="91" t="s">
        <v>8</v>
      </c>
      <c r="K4" s="90" t="s">
        <v>70</v>
      </c>
      <c r="L4" s="91" t="s">
        <v>17</v>
      </c>
      <c r="M4" s="28" t="s">
        <v>9</v>
      </c>
    </row>
    <row r="5" spans="1:2" ht="13.5" thickBot="1">
      <c r="A5" s="29" t="s">
        <v>19</v>
      </c>
      <c r="B5" s="30" t="s">
        <v>2</v>
      </c>
    </row>
    <row r="6" spans="1:13" ht="13.5" thickBot="1">
      <c r="A6" s="16" t="s">
        <v>20</v>
      </c>
      <c r="B6" s="6" t="s">
        <v>21</v>
      </c>
      <c r="D6" s="31" t="s">
        <v>9</v>
      </c>
      <c r="E6" s="32">
        <f>SUM(E7:E8)</f>
        <v>2160</v>
      </c>
      <c r="F6" s="32">
        <f>SUM(F7:F8)</f>
        <v>2160</v>
      </c>
      <c r="G6" s="32">
        <f>SUM(G7:G8)</f>
        <v>3817</v>
      </c>
      <c r="H6" s="32">
        <f>SUM(H7:H8)</f>
        <v>1512</v>
      </c>
      <c r="I6" s="33">
        <f>ROUND(H6/F6*100,2)</f>
        <v>70</v>
      </c>
      <c r="J6" s="33">
        <f>H6-F6</f>
        <v>-648</v>
      </c>
      <c r="K6" s="33">
        <f>ROUND(H6/G6*100,2)</f>
        <v>39.61</v>
      </c>
      <c r="L6" s="32">
        <f>+H6-G6</f>
        <v>-2305</v>
      </c>
      <c r="M6" s="7">
        <v>111257</v>
      </c>
    </row>
    <row r="7" spans="1:13" ht="12.75">
      <c r="A7" s="16" t="s">
        <v>22</v>
      </c>
      <c r="B7" s="8"/>
      <c r="D7" s="34" t="s">
        <v>10</v>
      </c>
      <c r="E7" s="35">
        <v>2160</v>
      </c>
      <c r="F7" s="35">
        <v>2160</v>
      </c>
      <c r="G7" s="35">
        <v>2160</v>
      </c>
      <c r="H7" s="35"/>
      <c r="I7" s="36">
        <f>ROUND(H7/F7*100,2)</f>
        <v>0</v>
      </c>
      <c r="J7" s="36">
        <f aca="true" t="shared" si="0" ref="J7:J42">H7-F7</f>
        <v>-2160</v>
      </c>
      <c r="K7" s="36">
        <f>ROUND(H7/G7*100,2)</f>
        <v>0</v>
      </c>
      <c r="L7" s="35">
        <f aca="true" t="shared" si="1" ref="L7:L42">+H7-G7</f>
        <v>-2160</v>
      </c>
      <c r="M7" s="9"/>
    </row>
    <row r="8" spans="2:13" ht="13.5" thickBot="1">
      <c r="B8" s="8"/>
      <c r="D8" s="45" t="s">
        <v>11</v>
      </c>
      <c r="E8" s="46"/>
      <c r="F8" s="46"/>
      <c r="G8" s="46">
        <v>1657</v>
      </c>
      <c r="H8" s="46">
        <v>1512</v>
      </c>
      <c r="I8" s="53"/>
      <c r="J8" s="47">
        <f t="shared" si="0"/>
        <v>1512</v>
      </c>
      <c r="K8" s="47">
        <f>ROUND(H8/G8*100,2)</f>
        <v>91.25</v>
      </c>
      <c r="L8" s="41">
        <f t="shared" si="1"/>
        <v>-145</v>
      </c>
      <c r="M8" s="9"/>
    </row>
    <row r="9" spans="2:11" ht="15" customHeight="1" thickBot="1">
      <c r="B9" s="8"/>
      <c r="F9" s="10"/>
      <c r="G9" s="10"/>
      <c r="I9" s="15"/>
      <c r="J9" s="15"/>
      <c r="K9" s="15"/>
    </row>
    <row r="10" spans="1:13" ht="13.5" thickBot="1">
      <c r="A10" s="16" t="s">
        <v>20</v>
      </c>
      <c r="B10" s="6" t="s">
        <v>23</v>
      </c>
      <c r="D10" s="31" t="s">
        <v>9</v>
      </c>
      <c r="E10" s="32">
        <f>SUM(E11:E13)</f>
        <v>0</v>
      </c>
      <c r="F10" s="32">
        <f>SUM(F11:F13)</f>
        <v>196423</v>
      </c>
      <c r="G10" s="32">
        <f>SUM(G11:G13)</f>
        <v>212413</v>
      </c>
      <c r="H10" s="32">
        <f>SUM(H11:H13)</f>
        <v>212412</v>
      </c>
      <c r="I10" s="33">
        <f>ROUND(H10/F10*100,2)</f>
        <v>108.14</v>
      </c>
      <c r="J10" s="33">
        <f t="shared" si="0"/>
        <v>15989</v>
      </c>
      <c r="K10" s="33">
        <f>ROUND(H10/G10*100,2)</f>
        <v>100</v>
      </c>
      <c r="L10" s="32">
        <f t="shared" si="1"/>
        <v>-1</v>
      </c>
      <c r="M10" s="7">
        <v>700412</v>
      </c>
    </row>
    <row r="11" spans="1:13" ht="12.75">
      <c r="A11" s="16" t="s">
        <v>24</v>
      </c>
      <c r="B11" s="8"/>
      <c r="D11" s="34" t="s">
        <v>10</v>
      </c>
      <c r="E11" s="35"/>
      <c r="F11" s="35">
        <v>196423</v>
      </c>
      <c r="G11" s="35">
        <v>196423</v>
      </c>
      <c r="H11" s="35">
        <v>196422</v>
      </c>
      <c r="I11" s="36">
        <f>ROUND(H11/F11*100,2)</f>
        <v>100</v>
      </c>
      <c r="J11" s="36">
        <f t="shared" si="0"/>
        <v>-1</v>
      </c>
      <c r="K11" s="36">
        <f>ROUND(H11/G11*100,2)</f>
        <v>100</v>
      </c>
      <c r="L11" s="35">
        <f t="shared" si="1"/>
        <v>-1</v>
      </c>
      <c r="M11" s="9"/>
    </row>
    <row r="12" spans="1:13" ht="13.5" thickBot="1">
      <c r="A12" s="16" t="s">
        <v>25</v>
      </c>
      <c r="B12" s="8"/>
      <c r="D12" s="37" t="s">
        <v>11</v>
      </c>
      <c r="E12" s="38"/>
      <c r="F12" s="38"/>
      <c r="G12" s="38">
        <v>15990</v>
      </c>
      <c r="H12" s="38">
        <v>15990</v>
      </c>
      <c r="I12" s="94"/>
      <c r="J12" s="62">
        <f t="shared" si="0"/>
        <v>15990</v>
      </c>
      <c r="K12" s="62">
        <f>ROUND(H12/G12*100,2)</f>
        <v>100</v>
      </c>
      <c r="L12" s="41">
        <f t="shared" si="1"/>
        <v>0</v>
      </c>
      <c r="M12" s="9"/>
    </row>
    <row r="13" spans="1:13" ht="12.75">
      <c r="A13" s="16" t="s">
        <v>26</v>
      </c>
      <c r="B13" s="8"/>
      <c r="D13" s="95"/>
      <c r="E13" s="96"/>
      <c r="F13" s="96"/>
      <c r="G13" s="96"/>
      <c r="H13" s="96"/>
      <c r="I13" s="97"/>
      <c r="J13" s="97">
        <f t="shared" si="0"/>
        <v>0</v>
      </c>
      <c r="K13" s="97"/>
      <c r="L13" s="44">
        <f t="shared" si="1"/>
        <v>0</v>
      </c>
      <c r="M13" s="9"/>
    </row>
    <row r="14" spans="2:11" ht="15" customHeight="1" thickBot="1">
      <c r="B14" s="8"/>
      <c r="F14" s="10"/>
      <c r="G14" s="10"/>
      <c r="I14" s="15"/>
      <c r="J14" s="15"/>
      <c r="K14" s="15"/>
    </row>
    <row r="15" spans="1:13" ht="13.5" thickBot="1">
      <c r="A15" s="16" t="s">
        <v>20</v>
      </c>
      <c r="B15" s="6" t="s">
        <v>27</v>
      </c>
      <c r="D15" s="31" t="s">
        <v>9</v>
      </c>
      <c r="E15" s="32">
        <f>+E16+E17</f>
        <v>20902</v>
      </c>
      <c r="F15" s="32">
        <f>+F16+F17</f>
        <v>20902</v>
      </c>
      <c r="G15" s="32">
        <f>+G16+G17</f>
        <v>28904</v>
      </c>
      <c r="H15" s="32">
        <f>+H16+H17</f>
        <v>28904</v>
      </c>
      <c r="I15" s="33">
        <f>ROUND(H15/F15*100,2)</f>
        <v>138.28</v>
      </c>
      <c r="J15" s="33">
        <f t="shared" si="0"/>
        <v>8002</v>
      </c>
      <c r="K15" s="33">
        <f>ROUND(H15/G15*100,2)</f>
        <v>100</v>
      </c>
      <c r="L15" s="32">
        <f t="shared" si="1"/>
        <v>0</v>
      </c>
      <c r="M15" s="7">
        <f>107540-27941</f>
        <v>79599</v>
      </c>
    </row>
    <row r="16" spans="1:13" ht="12.75">
      <c r="A16" s="16" t="s">
        <v>28</v>
      </c>
      <c r="D16" s="34" t="s">
        <v>10</v>
      </c>
      <c r="E16" s="35">
        <v>20902</v>
      </c>
      <c r="F16" s="35">
        <v>20902</v>
      </c>
      <c r="G16" s="35">
        <v>20902</v>
      </c>
      <c r="H16" s="35">
        <v>20902</v>
      </c>
      <c r="I16" s="36">
        <f>ROUND(H16/F16*100,2)</f>
        <v>100</v>
      </c>
      <c r="J16" s="36">
        <f t="shared" si="0"/>
        <v>0</v>
      </c>
      <c r="K16" s="36">
        <f>ROUND(H16/G16*100,2)</f>
        <v>100</v>
      </c>
      <c r="L16" s="35">
        <f t="shared" si="1"/>
        <v>0</v>
      </c>
      <c r="M16" s="9"/>
    </row>
    <row r="17" spans="2:15" ht="13.5" thickBot="1">
      <c r="B17" s="6"/>
      <c r="D17" s="48" t="s">
        <v>11</v>
      </c>
      <c r="E17" s="41"/>
      <c r="F17" s="41"/>
      <c r="G17" s="41">
        <v>8002</v>
      </c>
      <c r="H17" s="41">
        <v>8002</v>
      </c>
      <c r="I17" s="49"/>
      <c r="J17" s="49">
        <f t="shared" si="0"/>
        <v>8002</v>
      </c>
      <c r="K17" s="49">
        <f>ROUND(H17/G17*100,2)</f>
        <v>100</v>
      </c>
      <c r="L17" s="41">
        <f t="shared" si="1"/>
        <v>0</v>
      </c>
      <c r="M17" s="9"/>
      <c r="O17" s="9"/>
    </row>
    <row r="18" spans="2:13" ht="13.5" thickBot="1">
      <c r="B18" s="6"/>
      <c r="D18" s="50"/>
      <c r="E18" s="51"/>
      <c r="F18" s="51"/>
      <c r="G18" s="51"/>
      <c r="H18" s="51"/>
      <c r="I18" s="52"/>
      <c r="J18" s="52"/>
      <c r="K18" s="52"/>
      <c r="L18" s="51"/>
      <c r="M18" s="9"/>
    </row>
    <row r="19" spans="1:13" ht="13.5" thickBot="1">
      <c r="A19" s="16" t="s">
        <v>20</v>
      </c>
      <c r="B19" s="6" t="s">
        <v>64</v>
      </c>
      <c r="D19" s="31" t="s">
        <v>9</v>
      </c>
      <c r="E19" s="32">
        <f>SUM(E20:E23)</f>
        <v>0</v>
      </c>
      <c r="F19" s="32">
        <f>SUM(F20:F23)</f>
        <v>311200</v>
      </c>
      <c r="G19" s="32">
        <f>SUM(G20:G23)</f>
        <v>334746</v>
      </c>
      <c r="H19" s="32">
        <f>SUM(H20:H23)</f>
        <v>334220</v>
      </c>
      <c r="I19" s="33">
        <f>ROUND(H19/F19*100,2)</f>
        <v>107.4</v>
      </c>
      <c r="J19" s="33">
        <f>H19-F19</f>
        <v>23020</v>
      </c>
      <c r="K19" s="33">
        <f>ROUND(H19/G19*100,2)</f>
        <v>99.84</v>
      </c>
      <c r="L19" s="32">
        <f>+H19-G19</f>
        <v>-526</v>
      </c>
      <c r="M19" s="7">
        <f>330035+6691</f>
        <v>336726</v>
      </c>
    </row>
    <row r="20" spans="1:13" ht="12.75">
      <c r="A20" s="16" t="s">
        <v>65</v>
      </c>
      <c r="B20" s="8"/>
      <c r="D20" s="34" t="s">
        <v>10</v>
      </c>
      <c r="E20" s="35">
        <v>0</v>
      </c>
      <c r="F20" s="35">
        <v>6691</v>
      </c>
      <c r="G20" s="35">
        <v>6691</v>
      </c>
      <c r="H20" s="35">
        <v>6691</v>
      </c>
      <c r="I20" s="36">
        <f>ROUND(H20/F20*100,2)</f>
        <v>100</v>
      </c>
      <c r="J20" s="36">
        <f>H20-F20</f>
        <v>0</v>
      </c>
      <c r="K20" s="36">
        <f>ROUND(H20/G20*100,2)</f>
        <v>100</v>
      </c>
      <c r="L20" s="35">
        <f>+H20-G20</f>
        <v>0</v>
      </c>
      <c r="M20" s="9"/>
    </row>
    <row r="21" spans="1:13" ht="13.5" thickBot="1">
      <c r="A21" s="16" t="s">
        <v>66</v>
      </c>
      <c r="B21" s="8"/>
      <c r="D21" s="37" t="s">
        <v>11</v>
      </c>
      <c r="E21" s="38"/>
      <c r="F21" s="38"/>
      <c r="G21" s="38"/>
      <c r="H21" s="38"/>
      <c r="I21" s="36"/>
      <c r="J21" s="40">
        <f>H21-F21</f>
        <v>0</v>
      </c>
      <c r="K21" s="36"/>
      <c r="L21" s="41">
        <f>+H21-G21</f>
        <v>0</v>
      </c>
      <c r="M21" s="9"/>
    </row>
    <row r="22" spans="2:13" ht="12.75">
      <c r="B22" s="8"/>
      <c r="D22" s="42" t="s">
        <v>12</v>
      </c>
      <c r="E22" s="43">
        <v>0</v>
      </c>
      <c r="F22" s="43">
        <v>304509</v>
      </c>
      <c r="G22" s="43">
        <v>304509</v>
      </c>
      <c r="H22" s="43">
        <v>303983</v>
      </c>
      <c r="I22" s="36">
        <f>ROUND(H22/F22*100,2)</f>
        <v>99.83</v>
      </c>
      <c r="J22" s="36">
        <f>H22-F22</f>
        <v>-526</v>
      </c>
      <c r="K22" s="36">
        <f>ROUND(H22/G22*100,2)</f>
        <v>99.83</v>
      </c>
      <c r="L22" s="44">
        <f>+H22-G22</f>
        <v>-526</v>
      </c>
      <c r="M22" s="9"/>
    </row>
    <row r="23" spans="2:13" ht="13.5" thickBot="1">
      <c r="B23" s="8"/>
      <c r="D23" s="45" t="s">
        <v>13</v>
      </c>
      <c r="E23" s="46"/>
      <c r="F23" s="46"/>
      <c r="G23" s="46">
        <v>23546</v>
      </c>
      <c r="H23" s="46">
        <v>23546</v>
      </c>
      <c r="I23" s="53"/>
      <c r="J23" s="47">
        <f>H23-F23</f>
        <v>23546</v>
      </c>
      <c r="K23" s="47">
        <f>ROUND(H23/G23*100,2)</f>
        <v>100</v>
      </c>
      <c r="L23" s="46">
        <f>+H23-G23</f>
        <v>0</v>
      </c>
      <c r="M23" s="9"/>
    </row>
    <row r="24" spans="2:13" ht="12.75" thickBot="1">
      <c r="B24" s="6"/>
      <c r="D24" s="50"/>
      <c r="E24" s="51"/>
      <c r="F24" s="51"/>
      <c r="G24" s="51"/>
      <c r="H24" s="51"/>
      <c r="I24" s="52"/>
      <c r="J24" s="52"/>
      <c r="K24" s="52"/>
      <c r="L24" s="51"/>
      <c r="M24" s="9"/>
    </row>
    <row r="25" spans="2:13" ht="13.5" hidden="1" thickBot="1">
      <c r="B25" s="6"/>
      <c r="D25" s="48" t="s">
        <v>11</v>
      </c>
      <c r="E25" s="41"/>
      <c r="F25" s="41"/>
      <c r="G25" s="41"/>
      <c r="H25" s="41">
        <v>2425.5</v>
      </c>
      <c r="I25" s="54" t="e">
        <f>ROUND(H25/F25*100,1)</f>
        <v>#DIV/0!</v>
      </c>
      <c r="J25" s="54">
        <f t="shared" si="0"/>
        <v>2425.5</v>
      </c>
      <c r="K25" s="54" t="e">
        <f>ROUND(H25/G25*100,1)</f>
        <v>#DIV/0!</v>
      </c>
      <c r="L25" s="55">
        <f t="shared" si="1"/>
        <v>2425.5</v>
      </c>
      <c r="M25" s="9"/>
    </row>
    <row r="26" spans="1:13" ht="13.5" thickBot="1">
      <c r="A26" s="29" t="s">
        <v>19</v>
      </c>
      <c r="B26" s="30" t="s">
        <v>3</v>
      </c>
      <c r="F26" s="10"/>
      <c r="G26" s="10"/>
      <c r="I26" s="56"/>
      <c r="J26" s="56"/>
      <c r="K26" s="56"/>
      <c r="L26" s="57"/>
      <c r="M26" s="9"/>
    </row>
    <row r="27" spans="1:13" ht="13.5" thickBot="1">
      <c r="A27" s="16" t="s">
        <v>20</v>
      </c>
      <c r="B27" s="11" t="s">
        <v>30</v>
      </c>
      <c r="D27" s="31" t="s">
        <v>9</v>
      </c>
      <c r="E27" s="32">
        <f>SUM(E28:E31)</f>
        <v>369587</v>
      </c>
      <c r="F27" s="32">
        <f>SUM(F28:F31)</f>
        <v>412243</v>
      </c>
      <c r="G27" s="32">
        <f>SUM(G28:G31)+G32</f>
        <v>587860</v>
      </c>
      <c r="H27" s="32">
        <f>SUM(H28:H31)</f>
        <v>336938</v>
      </c>
      <c r="I27" s="33">
        <f>ROUND(H27/F27*100,2)</f>
        <v>81.73</v>
      </c>
      <c r="J27" s="33">
        <f t="shared" si="0"/>
        <v>-75305</v>
      </c>
      <c r="K27" s="33">
        <f aca="true" t="shared" si="2" ref="K27:K32">ROUND(H27/G27*100,2)</f>
        <v>57.32</v>
      </c>
      <c r="L27" s="32">
        <f t="shared" si="1"/>
        <v>-250922</v>
      </c>
      <c r="M27" s="7">
        <v>3653933</v>
      </c>
    </row>
    <row r="28" spans="1:13" ht="12.75">
      <c r="A28" s="16" t="s">
        <v>31</v>
      </c>
      <c r="D28" s="34" t="s">
        <v>10</v>
      </c>
      <c r="E28" s="35">
        <v>50079</v>
      </c>
      <c r="F28" s="35">
        <v>122685</v>
      </c>
      <c r="G28" s="35">
        <v>122685</v>
      </c>
      <c r="H28" s="35">
        <v>119066</v>
      </c>
      <c r="I28" s="36">
        <f>ROUND(H28/F28*100,2)</f>
        <v>97.05</v>
      </c>
      <c r="J28" s="36">
        <f t="shared" si="0"/>
        <v>-3619</v>
      </c>
      <c r="K28" s="36">
        <f t="shared" si="2"/>
        <v>97.05</v>
      </c>
      <c r="L28" s="35">
        <f t="shared" si="1"/>
        <v>-3619</v>
      </c>
      <c r="M28" s="9"/>
    </row>
    <row r="29" spans="1:16" ht="13.5" thickBot="1">
      <c r="A29" s="16" t="s">
        <v>32</v>
      </c>
      <c r="D29" s="58" t="s">
        <v>11</v>
      </c>
      <c r="E29" s="59"/>
      <c r="F29" s="59"/>
      <c r="G29" s="59">
        <v>22960</v>
      </c>
      <c r="H29" s="59">
        <v>22960</v>
      </c>
      <c r="I29" s="40"/>
      <c r="J29" s="40">
        <f t="shared" si="0"/>
        <v>22960</v>
      </c>
      <c r="K29" s="40">
        <f t="shared" si="2"/>
        <v>100</v>
      </c>
      <c r="L29" s="41">
        <f t="shared" si="1"/>
        <v>0</v>
      </c>
      <c r="M29" s="9"/>
      <c r="P29" s="9"/>
    </row>
    <row r="30" spans="4:13" ht="12.75">
      <c r="D30" s="34" t="s">
        <v>12</v>
      </c>
      <c r="E30" s="35">
        <v>319508</v>
      </c>
      <c r="F30" s="35">
        <v>289558</v>
      </c>
      <c r="G30" s="35">
        <v>289558</v>
      </c>
      <c r="H30" s="35">
        <v>15755</v>
      </c>
      <c r="I30" s="36">
        <f>ROUND(H30/F30*100,2)</f>
        <v>5.44</v>
      </c>
      <c r="J30" s="36">
        <f t="shared" si="0"/>
        <v>-273803</v>
      </c>
      <c r="K30" s="36">
        <f t="shared" si="2"/>
        <v>5.44</v>
      </c>
      <c r="L30" s="44">
        <f t="shared" si="1"/>
        <v>-273803</v>
      </c>
      <c r="M30" s="9"/>
    </row>
    <row r="31" spans="4:13" ht="13.5" thickBot="1">
      <c r="D31" s="60" t="s">
        <v>13</v>
      </c>
      <c r="E31" s="61"/>
      <c r="F31" s="61"/>
      <c r="G31" s="61">
        <v>179157</v>
      </c>
      <c r="H31" s="61">
        <v>179157</v>
      </c>
      <c r="I31" s="62"/>
      <c r="J31" s="62">
        <f t="shared" si="0"/>
        <v>179157</v>
      </c>
      <c r="K31" s="62">
        <f t="shared" si="2"/>
        <v>100</v>
      </c>
      <c r="L31" s="46">
        <f t="shared" si="1"/>
        <v>0</v>
      </c>
      <c r="M31" s="9"/>
    </row>
    <row r="32" spans="4:13" ht="13.5" thickBot="1">
      <c r="D32" s="45" t="s">
        <v>73</v>
      </c>
      <c r="E32" s="63"/>
      <c r="F32" s="63"/>
      <c r="G32" s="63">
        <v>-26500</v>
      </c>
      <c r="H32" s="63"/>
      <c r="I32" s="53"/>
      <c r="J32" s="53"/>
      <c r="K32" s="53">
        <f t="shared" si="2"/>
        <v>0</v>
      </c>
      <c r="L32" s="51">
        <f t="shared" si="1"/>
        <v>26500</v>
      </c>
      <c r="M32" s="9"/>
    </row>
    <row r="33" spans="2:11" ht="15" customHeight="1" thickBot="1">
      <c r="B33" s="8"/>
      <c r="F33" s="10"/>
      <c r="G33" s="10"/>
      <c r="I33" s="15"/>
      <c r="J33" s="15"/>
      <c r="K33" s="15"/>
    </row>
    <row r="34" spans="1:13" ht="13.5" thickBot="1">
      <c r="A34" s="16" t="s">
        <v>20</v>
      </c>
      <c r="B34" s="11" t="s">
        <v>33</v>
      </c>
      <c r="D34" s="31" t="s">
        <v>9</v>
      </c>
      <c r="E34" s="32">
        <f>SUM(E35:E38)</f>
        <v>7400</v>
      </c>
      <c r="F34" s="32">
        <f>SUM(F35:F38)</f>
        <v>46100</v>
      </c>
      <c r="G34" s="32">
        <f>SUM(G35:G38)</f>
        <v>62596</v>
      </c>
      <c r="H34" s="32">
        <f>SUM(H35:H38)</f>
        <v>45588</v>
      </c>
      <c r="I34" s="33">
        <f>ROUND(H34/F34*100,2)</f>
        <v>98.89</v>
      </c>
      <c r="J34" s="33">
        <f>H34-F34</f>
        <v>-512</v>
      </c>
      <c r="K34" s="33">
        <f>ROUND(H34/G34*100,2)</f>
        <v>72.83</v>
      </c>
      <c r="L34" s="32">
        <f>+H34-G34</f>
        <v>-17008</v>
      </c>
      <c r="M34" s="7">
        <v>206774</v>
      </c>
    </row>
    <row r="35" spans="1:13" ht="12.75">
      <c r="A35" s="16" t="s">
        <v>34</v>
      </c>
      <c r="B35" s="8"/>
      <c r="D35" s="34" t="s">
        <v>10</v>
      </c>
      <c r="E35" s="35">
        <v>7400</v>
      </c>
      <c r="F35" s="35">
        <v>7400</v>
      </c>
      <c r="G35" s="35">
        <v>7400</v>
      </c>
      <c r="H35" s="35">
        <v>7400</v>
      </c>
      <c r="I35" s="36">
        <f>ROUND(H35/F35*100,2)</f>
        <v>100</v>
      </c>
      <c r="J35" s="36">
        <f>H35-F35</f>
        <v>0</v>
      </c>
      <c r="K35" s="36">
        <f>ROUND(H35/G35*100,2)</f>
        <v>100</v>
      </c>
      <c r="L35" s="35">
        <f>+H35-G35</f>
        <v>0</v>
      </c>
      <c r="M35" s="9"/>
    </row>
    <row r="36" spans="1:13" ht="13.5" thickBot="1">
      <c r="A36" s="16" t="s">
        <v>35</v>
      </c>
      <c r="B36" s="8"/>
      <c r="D36" s="58" t="s">
        <v>11</v>
      </c>
      <c r="E36" s="59"/>
      <c r="F36" s="59"/>
      <c r="G36" s="59">
        <v>280</v>
      </c>
      <c r="H36" s="59">
        <v>280</v>
      </c>
      <c r="I36" s="40"/>
      <c r="J36" s="40">
        <f>H36-F36</f>
        <v>280</v>
      </c>
      <c r="K36" s="40">
        <f>ROUND(H36/G36*100,2)</f>
        <v>100</v>
      </c>
      <c r="L36" s="41">
        <f>+H36-G36</f>
        <v>0</v>
      </c>
      <c r="M36" s="9"/>
    </row>
    <row r="37" spans="1:13" ht="15" customHeight="1">
      <c r="A37" s="16" t="s">
        <v>36</v>
      </c>
      <c r="B37" s="8"/>
      <c r="D37" s="34" t="s">
        <v>12</v>
      </c>
      <c r="E37" s="35"/>
      <c r="F37" s="35">
        <v>38700</v>
      </c>
      <c r="G37" s="35">
        <v>38700</v>
      </c>
      <c r="H37" s="35">
        <v>21692</v>
      </c>
      <c r="I37" s="36">
        <f>ROUND(H37/F37*100,2)</f>
        <v>56.05</v>
      </c>
      <c r="J37" s="36">
        <f>H37-F37</f>
        <v>-17008</v>
      </c>
      <c r="K37" s="36">
        <f>ROUND(H37/G37*100,2)</f>
        <v>56.05</v>
      </c>
      <c r="L37" s="44">
        <f>+H37-G37</f>
        <v>-17008</v>
      </c>
      <c r="M37" s="9"/>
    </row>
    <row r="38" spans="2:13" ht="13.5" thickBot="1">
      <c r="B38" s="8"/>
      <c r="D38" s="45" t="s">
        <v>13</v>
      </c>
      <c r="E38" s="46"/>
      <c r="F38" s="46"/>
      <c r="G38" s="46">
        <v>16216</v>
      </c>
      <c r="H38" s="46">
        <v>16216</v>
      </c>
      <c r="I38" s="47"/>
      <c r="J38" s="47">
        <f>H38-F38</f>
        <v>16216</v>
      </c>
      <c r="K38" s="47">
        <f>ROUND(H38/G38*100,2)</f>
        <v>100</v>
      </c>
      <c r="L38" s="46">
        <f>+H38-G38</f>
        <v>0</v>
      </c>
      <c r="M38" s="9"/>
    </row>
    <row r="39" spans="2:14" ht="13.5" thickBot="1">
      <c r="B39" s="8"/>
      <c r="F39" s="10"/>
      <c r="G39" s="10"/>
      <c r="I39" s="15"/>
      <c r="J39" s="15"/>
      <c r="K39" s="15"/>
      <c r="N39" s="10"/>
    </row>
    <row r="40" spans="1:14" ht="13.5" thickBot="1">
      <c r="A40" s="16" t="s">
        <v>20</v>
      </c>
      <c r="B40" s="11" t="s">
        <v>37</v>
      </c>
      <c r="D40" s="31" t="s">
        <v>9</v>
      </c>
      <c r="E40" s="32">
        <f>+E41+E42</f>
        <v>155520</v>
      </c>
      <c r="F40" s="32">
        <f>+F41+F42</f>
        <v>169920</v>
      </c>
      <c r="G40" s="32">
        <f>+G41+G42</f>
        <v>204239</v>
      </c>
      <c r="H40" s="32">
        <f>+H41+H42</f>
        <v>174588</v>
      </c>
      <c r="I40" s="33">
        <f>ROUND(H40/F40*100,2)</f>
        <v>102.75</v>
      </c>
      <c r="J40" s="33">
        <f t="shared" si="0"/>
        <v>4668</v>
      </c>
      <c r="K40" s="33">
        <f>ROUND(H40/G40*100,2)</f>
        <v>85.48</v>
      </c>
      <c r="L40" s="32">
        <f t="shared" si="1"/>
        <v>-29651</v>
      </c>
      <c r="M40" s="7">
        <v>711382</v>
      </c>
      <c r="N40" s="10"/>
    </row>
    <row r="41" spans="1:16" ht="12.75">
      <c r="A41" s="16" t="s">
        <v>38</v>
      </c>
      <c r="D41" s="34" t="s">
        <v>10</v>
      </c>
      <c r="E41" s="35">
        <v>155520</v>
      </c>
      <c r="F41" s="35">
        <v>169920</v>
      </c>
      <c r="G41" s="35">
        <v>169920</v>
      </c>
      <c r="H41" s="35">
        <v>141669</v>
      </c>
      <c r="I41" s="36">
        <f>ROUND(H41/F41*100,2)</f>
        <v>83.37</v>
      </c>
      <c r="J41" s="36">
        <f t="shared" si="0"/>
        <v>-28251</v>
      </c>
      <c r="K41" s="36">
        <f>ROUND(H41/G41*100,2)</f>
        <v>83.37</v>
      </c>
      <c r="L41" s="35">
        <f t="shared" si="1"/>
        <v>-28251</v>
      </c>
      <c r="M41" s="9"/>
      <c r="N41" s="10"/>
      <c r="P41" s="9"/>
    </row>
    <row r="42" spans="4:14" ht="13.5" thickBot="1">
      <c r="D42" s="48" t="s">
        <v>11</v>
      </c>
      <c r="E42" s="41"/>
      <c r="F42" s="41"/>
      <c r="G42" s="41">
        <v>34319</v>
      </c>
      <c r="H42" s="41">
        <v>32919</v>
      </c>
      <c r="I42" s="49"/>
      <c r="J42" s="49">
        <f t="shared" si="0"/>
        <v>32919</v>
      </c>
      <c r="K42" s="49">
        <f>ROUND(H42/G42*100,2)</f>
        <v>95.92</v>
      </c>
      <c r="L42" s="41">
        <f t="shared" si="1"/>
        <v>-1400</v>
      </c>
      <c r="M42" s="9"/>
      <c r="N42" s="10"/>
    </row>
    <row r="43" spans="2:14" ht="12.75">
      <c r="B43" s="8"/>
      <c r="F43" s="10"/>
      <c r="G43" s="10"/>
      <c r="I43" s="15"/>
      <c r="J43" s="15"/>
      <c r="K43" s="15"/>
      <c r="N43" s="10"/>
    </row>
    <row r="44" spans="1:14" ht="15" customHeight="1" thickBot="1">
      <c r="A44" s="29" t="s">
        <v>19</v>
      </c>
      <c r="B44" s="30" t="s">
        <v>16</v>
      </c>
      <c r="H44" s="12"/>
      <c r="I44" s="56"/>
      <c r="J44" s="56"/>
      <c r="K44" s="56"/>
      <c r="L44" s="57"/>
      <c r="M44" s="13"/>
      <c r="N44" s="10"/>
    </row>
    <row r="45" spans="1:14" ht="15" customHeight="1" thickBot="1">
      <c r="A45" s="16" t="s">
        <v>20</v>
      </c>
      <c r="B45" s="17" t="s">
        <v>81</v>
      </c>
      <c r="D45" s="31" t="s">
        <v>9</v>
      </c>
      <c r="E45" s="32">
        <f>SUM(E46:E47)</f>
        <v>243444</v>
      </c>
      <c r="F45" s="32">
        <f>SUM(F46:F47)</f>
        <v>243444</v>
      </c>
      <c r="G45" s="32">
        <f>SUM(G46:G47)</f>
        <v>345624</v>
      </c>
      <c r="H45" s="32">
        <f>SUM(H46:H47)</f>
        <v>326878.4</v>
      </c>
      <c r="I45" s="33">
        <f>ROUND(H45/F45*100,2)</f>
        <v>134.27</v>
      </c>
      <c r="J45" s="33">
        <f>H45-F45</f>
        <v>83434.40000000002</v>
      </c>
      <c r="K45" s="33">
        <f>ROUND(H45/G45*100,2)</f>
        <v>94.58</v>
      </c>
      <c r="L45" s="32">
        <f>+H45-G45</f>
        <v>-18745.599999999977</v>
      </c>
      <c r="M45" s="7">
        <v>313876</v>
      </c>
      <c r="N45" s="10"/>
    </row>
    <row r="46" spans="1:14" ht="15" customHeight="1">
      <c r="A46" s="99" t="s">
        <v>83</v>
      </c>
      <c r="B46" s="100"/>
      <c r="D46" s="34" t="s">
        <v>12</v>
      </c>
      <c r="E46" s="35">
        <f>12044+61400+170000</f>
        <v>243444</v>
      </c>
      <c r="F46" s="35">
        <v>243444</v>
      </c>
      <c r="G46" s="35">
        <v>243444</v>
      </c>
      <c r="H46" s="35">
        <f>12044+59459.4+153195</f>
        <v>224698.4</v>
      </c>
      <c r="I46" s="36">
        <f>ROUND(H46/F46*100,2)</f>
        <v>92.3</v>
      </c>
      <c r="J46" s="36">
        <f>H46-F46</f>
        <v>-18745.600000000006</v>
      </c>
      <c r="K46" s="36">
        <f>ROUND(H46/G46*100,2)</f>
        <v>92.3</v>
      </c>
      <c r="L46" s="35" t="e">
        <f>+#REF!-#REF!</f>
        <v>#REF!</v>
      </c>
      <c r="M46" s="9"/>
      <c r="N46" s="10"/>
    </row>
    <row r="47" spans="1:14" ht="15" customHeight="1" thickBot="1">
      <c r="A47" s="99" t="s">
        <v>82</v>
      </c>
      <c r="B47" s="100"/>
      <c r="D47" s="45" t="s">
        <v>13</v>
      </c>
      <c r="E47" s="46"/>
      <c r="F47" s="46"/>
      <c r="G47" s="46">
        <v>102180</v>
      </c>
      <c r="H47" s="46">
        <v>102180</v>
      </c>
      <c r="I47" s="47"/>
      <c r="J47" s="47">
        <f>H47-F47</f>
        <v>102180</v>
      </c>
      <c r="K47" s="47">
        <f>ROUND(H47/G47*100,2)</f>
        <v>100</v>
      </c>
      <c r="L47" s="41" t="e">
        <f>+#REF!-#REF!</f>
        <v>#REF!</v>
      </c>
      <c r="M47" s="9"/>
      <c r="N47" s="10"/>
    </row>
    <row r="48" spans="1:14" ht="15" customHeight="1" thickBot="1">
      <c r="A48" s="99"/>
      <c r="B48" s="100"/>
      <c r="H48" s="12"/>
      <c r="I48" s="56"/>
      <c r="J48" s="56"/>
      <c r="K48" s="56"/>
      <c r="L48" s="46">
        <f>+H47-G47</f>
        <v>0</v>
      </c>
      <c r="M48" s="9"/>
      <c r="N48" s="10"/>
    </row>
    <row r="49" spans="1:14" ht="15" customHeight="1" thickBot="1">
      <c r="A49" s="16" t="s">
        <v>20</v>
      </c>
      <c r="B49" s="17" t="s">
        <v>84</v>
      </c>
      <c r="D49" s="31" t="s">
        <v>9</v>
      </c>
      <c r="E49" s="32">
        <f>SUM(E50:E51)</f>
        <v>335000</v>
      </c>
      <c r="F49" s="32">
        <f>SUM(F50:F51)</f>
        <v>335000</v>
      </c>
      <c r="G49" s="32">
        <f>SUM(G50:G51)</f>
        <v>349655</v>
      </c>
      <c r="H49" s="32">
        <f>SUM(H50:H51)</f>
        <v>300386</v>
      </c>
      <c r="I49" s="33">
        <f>ROUND(H49/F49*100,2)</f>
        <v>89.67</v>
      </c>
      <c r="J49" s="33">
        <f>H49-F49</f>
        <v>-34614</v>
      </c>
      <c r="K49" s="33">
        <f>ROUND(H49/G49*100,2)</f>
        <v>85.91</v>
      </c>
      <c r="L49" s="32">
        <f>+H49-G49</f>
        <v>-49269</v>
      </c>
      <c r="M49" s="7">
        <v>426274</v>
      </c>
      <c r="N49" s="10"/>
    </row>
    <row r="50" spans="1:14" ht="15" customHeight="1">
      <c r="A50" s="99" t="s">
        <v>85</v>
      </c>
      <c r="B50" s="100"/>
      <c r="D50" s="34" t="s">
        <v>12</v>
      </c>
      <c r="E50" s="35">
        <f>19614+251386+64000</f>
        <v>335000</v>
      </c>
      <c r="F50" s="35">
        <f>19614+251386+64000</f>
        <v>335000</v>
      </c>
      <c r="G50" s="35">
        <v>335000</v>
      </c>
      <c r="H50" s="35">
        <f>19614+251386+29386</f>
        <v>300386</v>
      </c>
      <c r="I50" s="36">
        <f>ROUND(H50/F50*100,2)</f>
        <v>89.67</v>
      </c>
      <c r="J50" s="36">
        <f>H50-F50</f>
        <v>-34614</v>
      </c>
      <c r="K50" s="36">
        <f>ROUND(H50/G50*100,2)</f>
        <v>89.67</v>
      </c>
      <c r="L50" s="35" t="e">
        <f>+#REF!-#REF!</f>
        <v>#REF!</v>
      </c>
      <c r="M50" s="9"/>
      <c r="N50" s="10"/>
    </row>
    <row r="51" spans="1:14" ht="15" customHeight="1" thickBot="1">
      <c r="A51" s="99" t="s">
        <v>86</v>
      </c>
      <c r="B51" s="100"/>
      <c r="D51" s="45" t="s">
        <v>13</v>
      </c>
      <c r="E51" s="46"/>
      <c r="F51" s="46"/>
      <c r="G51" s="46">
        <v>14655</v>
      </c>
      <c r="H51" s="46">
        <v>0</v>
      </c>
      <c r="I51" s="47"/>
      <c r="J51" s="47">
        <f>H51-F51</f>
        <v>0</v>
      </c>
      <c r="K51" s="47">
        <f>ROUND(H51/G51*100,2)</f>
        <v>0</v>
      </c>
      <c r="L51" s="41" t="e">
        <f>+#REF!-#REF!</f>
        <v>#REF!</v>
      </c>
      <c r="M51" s="9"/>
      <c r="N51" s="10"/>
    </row>
    <row r="52" spans="1:14" ht="15" customHeight="1" thickBot="1">
      <c r="A52" s="2"/>
      <c r="B52" s="2"/>
      <c r="H52" s="12"/>
      <c r="I52" s="56"/>
      <c r="J52" s="56"/>
      <c r="K52" s="56"/>
      <c r="L52" s="35">
        <f>+H50-G50</f>
        <v>-34614</v>
      </c>
      <c r="M52" s="9"/>
      <c r="N52" s="10"/>
    </row>
    <row r="53" spans="1:14" ht="15" customHeight="1" thickBot="1">
      <c r="A53" s="16" t="s">
        <v>20</v>
      </c>
      <c r="B53" s="17" t="s">
        <v>39</v>
      </c>
      <c r="D53" s="31" t="s">
        <v>9</v>
      </c>
      <c r="E53" s="32">
        <f>SUM(E54:E55)</f>
        <v>109172</v>
      </c>
      <c r="F53" s="32">
        <f>SUM(F54:F55)</f>
        <v>117657</v>
      </c>
      <c r="G53" s="32">
        <f>SUM(G54:G55)</f>
        <v>1172495</v>
      </c>
      <c r="H53" s="32">
        <f>SUM(H54:H55)</f>
        <v>113214</v>
      </c>
      <c r="I53" s="64">
        <f>ROUND(H53/F53*100,2)</f>
        <v>96.22</v>
      </c>
      <c r="J53" s="33">
        <f>H53-F53</f>
        <v>-4443</v>
      </c>
      <c r="K53" s="33">
        <f>ROUND(H53/G53*100,2)</f>
        <v>9.66</v>
      </c>
      <c r="L53" s="41">
        <f>+H51-G51</f>
        <v>-14655</v>
      </c>
      <c r="M53" s="7">
        <v>456100</v>
      </c>
      <c r="N53" s="10"/>
    </row>
    <row r="54" spans="1:14" ht="15" customHeight="1">
      <c r="A54" s="16" t="s">
        <v>40</v>
      </c>
      <c r="B54" s="16"/>
      <c r="D54" s="65" t="s">
        <v>10</v>
      </c>
      <c r="E54" s="14">
        <v>109172</v>
      </c>
      <c r="F54" s="66">
        <v>117657</v>
      </c>
      <c r="G54" s="66">
        <v>1171657</v>
      </c>
      <c r="H54" s="66">
        <v>112376</v>
      </c>
      <c r="I54" s="36">
        <f>ROUND(H54/F54*100,2)</f>
        <v>95.51</v>
      </c>
      <c r="J54" s="67">
        <f>H54-F54</f>
        <v>-5281</v>
      </c>
      <c r="K54" s="67">
        <f>ROUND(H54/G54*100,2)</f>
        <v>9.59</v>
      </c>
      <c r="L54" s="44" t="e">
        <f>+#REF!-#REF!</f>
        <v>#REF!</v>
      </c>
      <c r="M54" s="9"/>
      <c r="N54" s="10"/>
    </row>
    <row r="55" spans="1:14" ht="15" customHeight="1" thickBot="1">
      <c r="A55" s="16" t="s">
        <v>41</v>
      </c>
      <c r="B55" s="16"/>
      <c r="D55" s="48" t="s">
        <v>11</v>
      </c>
      <c r="E55" s="41"/>
      <c r="F55" s="41"/>
      <c r="G55" s="68">
        <v>838</v>
      </c>
      <c r="H55" s="41">
        <v>838</v>
      </c>
      <c r="I55" s="49"/>
      <c r="J55" s="49">
        <f>H55-F55</f>
        <v>838</v>
      </c>
      <c r="K55" s="49">
        <f>ROUND(H55/G55*100,2)</f>
        <v>100</v>
      </c>
      <c r="L55" s="46" t="e">
        <f>+#REF!-#REF!</f>
        <v>#REF!</v>
      </c>
      <c r="M55" s="9"/>
      <c r="N55" s="10"/>
    </row>
    <row r="56" spans="2:14" ht="15" customHeight="1" thickBot="1">
      <c r="B56" s="16"/>
      <c r="D56" s="50"/>
      <c r="E56" s="51"/>
      <c r="F56" s="51"/>
      <c r="G56" s="69"/>
      <c r="H56" s="51"/>
      <c r="I56" s="52"/>
      <c r="J56" s="52"/>
      <c r="K56" s="52"/>
      <c r="L56" s="51"/>
      <c r="M56" s="9"/>
      <c r="N56" s="10"/>
    </row>
    <row r="57" spans="1:14" ht="15" customHeight="1" thickBot="1">
      <c r="A57" s="16" t="s">
        <v>20</v>
      </c>
      <c r="B57" s="17" t="s">
        <v>63</v>
      </c>
      <c r="D57" s="31" t="s">
        <v>9</v>
      </c>
      <c r="E57" s="32">
        <f>SUM(E58:E59)</f>
        <v>136232</v>
      </c>
      <c r="F57" s="32">
        <f>SUM(F58:F59)</f>
        <v>78375</v>
      </c>
      <c r="G57" s="32">
        <f>SUM(G58:G59)</f>
        <v>78375</v>
      </c>
      <c r="H57" s="32">
        <f>SUM(H58:H59)</f>
        <v>77997</v>
      </c>
      <c r="I57" s="64">
        <f>ROUND(H57/F57*100,2)</f>
        <v>99.52</v>
      </c>
      <c r="J57" s="33">
        <f>H57-F57</f>
        <v>-378</v>
      </c>
      <c r="K57" s="33">
        <f>ROUND(H57/G57*100,2)</f>
        <v>99.52</v>
      </c>
      <c r="L57" s="57"/>
      <c r="M57" s="7">
        <v>298188</v>
      </c>
      <c r="N57" s="10"/>
    </row>
    <row r="58" spans="1:14" ht="13.5" thickBot="1">
      <c r="A58" s="16" t="s">
        <v>71</v>
      </c>
      <c r="D58" s="65" t="s">
        <v>10</v>
      </c>
      <c r="E58" s="14">
        <v>136232</v>
      </c>
      <c r="F58" s="66">
        <v>78375</v>
      </c>
      <c r="G58" s="66">
        <v>78375</v>
      </c>
      <c r="H58" s="66">
        <v>77997</v>
      </c>
      <c r="I58" s="36">
        <f>ROUND(H58/F58*100,2)</f>
        <v>99.52</v>
      </c>
      <c r="J58" s="67">
        <f>H58-F58</f>
        <v>-378</v>
      </c>
      <c r="K58" s="67">
        <f>ROUND(H58/G58*100,2)</f>
        <v>99.52</v>
      </c>
      <c r="L58" s="32">
        <f>+H53-G53</f>
        <v>-1059281</v>
      </c>
      <c r="N58" s="10"/>
    </row>
    <row r="59" spans="1:14" ht="13.5" thickBot="1">
      <c r="A59" s="16" t="s">
        <v>72</v>
      </c>
      <c r="D59" s="48" t="s">
        <v>11</v>
      </c>
      <c r="E59" s="41"/>
      <c r="F59" s="41"/>
      <c r="G59" s="41"/>
      <c r="H59" s="41"/>
      <c r="I59" s="49"/>
      <c r="J59" s="49">
        <f>H59-F59</f>
        <v>0</v>
      </c>
      <c r="K59" s="49"/>
      <c r="L59" s="66">
        <f>+H54-G54</f>
        <v>-1059281</v>
      </c>
      <c r="M59" s="9"/>
      <c r="N59" s="10"/>
    </row>
    <row r="60" spans="4:14" ht="13.5" thickBot="1">
      <c r="D60" s="50"/>
      <c r="E60" s="51"/>
      <c r="F60" s="51"/>
      <c r="G60" s="51"/>
      <c r="H60" s="51"/>
      <c r="I60" s="52"/>
      <c r="J60" s="52"/>
      <c r="K60" s="52"/>
      <c r="L60" s="41">
        <f>+H55-G55</f>
        <v>0</v>
      </c>
      <c r="M60" s="9"/>
      <c r="N60" s="10"/>
    </row>
    <row r="61" spans="1:14" ht="13.5" thickBot="1">
      <c r="A61" s="29" t="s">
        <v>19</v>
      </c>
      <c r="B61" s="30" t="s">
        <v>4</v>
      </c>
      <c r="F61" s="10"/>
      <c r="G61" s="10"/>
      <c r="I61" s="56"/>
      <c r="J61" s="56"/>
      <c r="K61" s="56"/>
      <c r="L61" s="51"/>
      <c r="M61" s="9"/>
      <c r="N61" s="10"/>
    </row>
    <row r="62" spans="1:14" ht="13.5" thickBot="1">
      <c r="A62" s="16" t="s">
        <v>29</v>
      </c>
      <c r="B62" s="22" t="s">
        <v>42</v>
      </c>
      <c r="D62" s="31" t="s">
        <v>9</v>
      </c>
      <c r="E62" s="32">
        <f>SUM(E63:E66)</f>
        <v>32057</v>
      </c>
      <c r="F62" s="32">
        <f>SUM(F63:F66)</f>
        <v>32057</v>
      </c>
      <c r="G62" s="32">
        <f>SUM(G63:G66)</f>
        <v>78334</v>
      </c>
      <c r="H62" s="32">
        <f>SUM(H64:H66)</f>
        <v>39178</v>
      </c>
      <c r="I62" s="33">
        <f>ROUND(H62/F62*100,2)</f>
        <v>122.21</v>
      </c>
      <c r="J62" s="33">
        <f aca="true" t="shared" si="3" ref="J62:J70">H62-F62</f>
        <v>7121</v>
      </c>
      <c r="K62" s="33">
        <f>ROUND(H62/G62*100,2)</f>
        <v>50.01</v>
      </c>
      <c r="L62" s="32">
        <f>+H57-G57</f>
        <v>-378</v>
      </c>
      <c r="M62" s="7">
        <v>140606</v>
      </c>
      <c r="N62" s="10"/>
    </row>
    <row r="63" spans="1:14" ht="12.75">
      <c r="A63" s="16" t="s">
        <v>43</v>
      </c>
      <c r="B63" s="22"/>
      <c r="D63" s="34" t="s">
        <v>10</v>
      </c>
      <c r="E63" s="35">
        <v>1992</v>
      </c>
      <c r="F63" s="35">
        <v>1992</v>
      </c>
      <c r="G63" s="35">
        <v>1992</v>
      </c>
      <c r="H63" s="35">
        <v>0</v>
      </c>
      <c r="I63" s="36">
        <f>ROUND(H63/F63*100,2)</f>
        <v>0</v>
      </c>
      <c r="J63" s="36">
        <f t="shared" si="3"/>
        <v>-1992</v>
      </c>
      <c r="K63" s="36">
        <f>ROUND(H63/G63*100,2)</f>
        <v>0</v>
      </c>
      <c r="L63" s="66">
        <f>+H58-G58</f>
        <v>-378</v>
      </c>
      <c r="M63" s="9"/>
      <c r="N63" s="10"/>
    </row>
    <row r="64" spans="2:14" ht="15" customHeight="1" thickBot="1">
      <c r="B64" s="16"/>
      <c r="D64" s="58" t="s">
        <v>11</v>
      </c>
      <c r="E64" s="59"/>
      <c r="F64" s="59"/>
      <c r="G64" s="59">
        <f>167+946</f>
        <v>1113</v>
      </c>
      <c r="H64" s="59">
        <v>1113</v>
      </c>
      <c r="I64" s="40"/>
      <c r="J64" s="40">
        <f t="shared" si="3"/>
        <v>1113</v>
      </c>
      <c r="K64" s="40">
        <f>ROUND(H64/G64*100,2)</f>
        <v>100</v>
      </c>
      <c r="L64" s="41">
        <f>+H59-G59</f>
        <v>0</v>
      </c>
      <c r="M64" s="9"/>
      <c r="N64" s="10"/>
    </row>
    <row r="65" spans="2:13" ht="15" customHeight="1">
      <c r="B65" s="16"/>
      <c r="D65" s="34" t="s">
        <v>12</v>
      </c>
      <c r="E65" s="35">
        <v>30065</v>
      </c>
      <c r="F65" s="35">
        <v>30065</v>
      </c>
      <c r="G65" s="35">
        <v>30065</v>
      </c>
      <c r="H65" s="35">
        <v>4946</v>
      </c>
      <c r="I65" s="36">
        <f>ROUND(H65/F65*100,2)</f>
        <v>16.45</v>
      </c>
      <c r="J65" s="36">
        <f t="shared" si="3"/>
        <v>-25119</v>
      </c>
      <c r="K65" s="36">
        <f>ROUND(H65/G65*100,2)</f>
        <v>16.45</v>
      </c>
      <c r="L65" s="51"/>
      <c r="M65" s="9"/>
    </row>
    <row r="66" spans="2:13" ht="13.5" thickBot="1">
      <c r="B66" s="16"/>
      <c r="D66" s="45" t="s">
        <v>13</v>
      </c>
      <c r="E66" s="46"/>
      <c r="F66" s="46"/>
      <c r="G66" s="46">
        <f>38389+6775</f>
        <v>45164</v>
      </c>
      <c r="H66" s="46">
        <f>28299+4820</f>
        <v>33119</v>
      </c>
      <c r="I66" s="47"/>
      <c r="J66" s="47">
        <f t="shared" si="3"/>
        <v>33119</v>
      </c>
      <c r="K66" s="47">
        <f>ROUND(H66/G66*100,2)</f>
        <v>73.33</v>
      </c>
      <c r="L66" s="57"/>
      <c r="M66" s="9"/>
    </row>
    <row r="67" spans="1:14" s="10" customFormat="1" ht="13.5" thickBot="1">
      <c r="A67" s="16"/>
      <c r="B67" s="20"/>
      <c r="I67" s="21"/>
      <c r="J67" s="21"/>
      <c r="K67" s="21"/>
      <c r="L67" s="70">
        <f aca="true" t="shared" si="4" ref="L67:L75">+H62-G62</f>
        <v>-39156</v>
      </c>
      <c r="N67" s="2"/>
    </row>
    <row r="68" spans="1:14" s="10" customFormat="1" ht="13.5" thickBot="1">
      <c r="A68" s="16" t="s">
        <v>29</v>
      </c>
      <c r="B68" s="6" t="s">
        <v>45</v>
      </c>
      <c r="D68" s="75" t="s">
        <v>9</v>
      </c>
      <c r="E68" s="70">
        <f>SUM(E69:E70)</f>
        <v>0</v>
      </c>
      <c r="F68" s="70">
        <f>SUM(F69:F70)</f>
        <v>0</v>
      </c>
      <c r="G68" s="70">
        <f>SUM(G69:G70)</f>
        <v>4019</v>
      </c>
      <c r="H68" s="70">
        <f>SUM(H69:H70)</f>
        <v>4019</v>
      </c>
      <c r="I68" s="64"/>
      <c r="J68" s="76">
        <f t="shared" si="3"/>
        <v>4019</v>
      </c>
      <c r="K68" s="76">
        <f>ROUND(H68/G68*100,2)</f>
        <v>100</v>
      </c>
      <c r="L68" s="71">
        <f t="shared" si="4"/>
        <v>-1992</v>
      </c>
      <c r="M68" s="23">
        <v>139320</v>
      </c>
      <c r="N68" s="2"/>
    </row>
    <row r="69" spans="1:14" s="10" customFormat="1" ht="13.5" thickBot="1">
      <c r="A69" s="16" t="s">
        <v>44</v>
      </c>
      <c r="B69" s="16"/>
      <c r="D69" s="77" t="s">
        <v>10</v>
      </c>
      <c r="E69" s="71"/>
      <c r="F69" s="71"/>
      <c r="G69" s="71"/>
      <c r="H69" s="71"/>
      <c r="I69" s="36"/>
      <c r="J69" s="78">
        <f t="shared" si="3"/>
        <v>0</v>
      </c>
      <c r="K69" s="78"/>
      <c r="L69" s="72">
        <f t="shared" si="4"/>
        <v>0</v>
      </c>
      <c r="M69" s="24"/>
      <c r="N69" s="2"/>
    </row>
    <row r="70" spans="1:13" s="10" customFormat="1" ht="13.5" thickBot="1">
      <c r="A70" s="16"/>
      <c r="B70" s="16"/>
      <c r="D70" s="79" t="s">
        <v>11</v>
      </c>
      <c r="E70" s="72"/>
      <c r="F70" s="72"/>
      <c r="G70" s="72">
        <v>4019</v>
      </c>
      <c r="H70" s="72">
        <v>4019</v>
      </c>
      <c r="I70" s="80"/>
      <c r="J70" s="80">
        <f t="shared" si="3"/>
        <v>4019</v>
      </c>
      <c r="K70" s="80"/>
      <c r="L70" s="73">
        <f t="shared" si="4"/>
        <v>-25119</v>
      </c>
      <c r="M70" s="24"/>
    </row>
    <row r="71" spans="1:13" s="10" customFormat="1" ht="13.5" thickBot="1">
      <c r="A71" s="16"/>
      <c r="B71" s="1"/>
      <c r="D71" s="50"/>
      <c r="E71" s="51"/>
      <c r="F71" s="51"/>
      <c r="G71" s="51"/>
      <c r="H71" s="51"/>
      <c r="I71" s="56"/>
      <c r="J71" s="56"/>
      <c r="K71" s="56"/>
      <c r="L71" s="74">
        <f t="shared" si="4"/>
        <v>-12045</v>
      </c>
      <c r="M71" s="24"/>
    </row>
    <row r="72" spans="1:11" s="10" customFormat="1" ht="13.5" thickBot="1">
      <c r="A72" s="29" t="s">
        <v>19</v>
      </c>
      <c r="B72" s="30" t="s">
        <v>5</v>
      </c>
      <c r="D72" s="2"/>
      <c r="E72" s="2"/>
      <c r="F72" s="2"/>
      <c r="G72" s="2"/>
      <c r="H72" s="12"/>
      <c r="I72" s="56"/>
      <c r="J72" s="56"/>
      <c r="K72" s="56"/>
    </row>
    <row r="73" spans="1:13" s="10" customFormat="1" ht="13.5" thickBot="1">
      <c r="A73" s="16" t="s">
        <v>20</v>
      </c>
      <c r="B73" s="17" t="s">
        <v>46</v>
      </c>
      <c r="D73" s="31" t="s">
        <v>9</v>
      </c>
      <c r="E73" s="32">
        <f>SUM(E74:E75)</f>
        <v>28579</v>
      </c>
      <c r="F73" s="32">
        <f>SUM(F74:F75)</f>
        <v>28579</v>
      </c>
      <c r="G73" s="32">
        <f>SUM(G74:G75)</f>
        <v>31176</v>
      </c>
      <c r="H73" s="32">
        <f>SUM(H74:H75)</f>
        <v>30094</v>
      </c>
      <c r="I73" s="64">
        <f>ROUND(H73/F73*100,2)</f>
        <v>105.3</v>
      </c>
      <c r="J73" s="33">
        <f>H73-F73</f>
        <v>1515</v>
      </c>
      <c r="K73" s="33">
        <f>ROUND(H73/G73*100,2)</f>
        <v>96.53</v>
      </c>
      <c r="L73" s="70">
        <f t="shared" si="4"/>
        <v>0</v>
      </c>
      <c r="M73" s="23">
        <v>225232</v>
      </c>
    </row>
    <row r="74" spans="1:13" s="10" customFormat="1" ht="15" customHeight="1">
      <c r="A74" s="16" t="s">
        <v>47</v>
      </c>
      <c r="B74" s="16"/>
      <c r="D74" s="65" t="s">
        <v>10</v>
      </c>
      <c r="E74" s="66">
        <v>28579</v>
      </c>
      <c r="F74" s="66">
        <v>28579</v>
      </c>
      <c r="G74" s="66">
        <v>28579</v>
      </c>
      <c r="H74" s="66">
        <v>27497</v>
      </c>
      <c r="I74" s="36">
        <f>ROUND(H74/F74*100,2)</f>
        <v>96.21</v>
      </c>
      <c r="J74" s="67">
        <f>H74-F74</f>
        <v>-1082</v>
      </c>
      <c r="K74" s="67">
        <f>ROUND(H74/G74*100,2)</f>
        <v>96.21</v>
      </c>
      <c r="L74" s="71">
        <f t="shared" si="4"/>
        <v>0</v>
      </c>
      <c r="M74" s="24"/>
    </row>
    <row r="75" spans="1:13" s="10" customFormat="1" ht="13.5" thickBot="1">
      <c r="A75" s="16" t="s">
        <v>48</v>
      </c>
      <c r="B75" s="16"/>
      <c r="D75" s="48" t="s">
        <v>11</v>
      </c>
      <c r="E75" s="41"/>
      <c r="F75" s="41"/>
      <c r="G75" s="41">
        <v>2597</v>
      </c>
      <c r="H75" s="41">
        <v>2597</v>
      </c>
      <c r="I75" s="49"/>
      <c r="J75" s="49">
        <f>H75-F75</f>
        <v>2597</v>
      </c>
      <c r="K75" s="49">
        <f>ROUND(H75/G75*100,2)</f>
        <v>100</v>
      </c>
      <c r="L75" s="72">
        <f t="shared" si="4"/>
        <v>0</v>
      </c>
      <c r="M75" s="24"/>
    </row>
    <row r="76" spans="2:14" ht="13.5" thickBot="1">
      <c r="B76" s="20"/>
      <c r="D76" s="10"/>
      <c r="E76" s="10"/>
      <c r="F76" s="10"/>
      <c r="G76" s="10"/>
      <c r="H76" s="10"/>
      <c r="I76" s="21"/>
      <c r="J76" s="21"/>
      <c r="K76" s="21"/>
      <c r="L76" s="57"/>
      <c r="M76" s="13"/>
      <c r="N76" s="10"/>
    </row>
    <row r="77" spans="1:14" ht="13.5" thickBot="1">
      <c r="A77" s="16" t="s">
        <v>20</v>
      </c>
      <c r="B77" s="17" t="s">
        <v>49</v>
      </c>
      <c r="D77" s="31" t="s">
        <v>9</v>
      </c>
      <c r="E77" s="32">
        <f>SUM(E78:E79)</f>
        <v>35530</v>
      </c>
      <c r="F77" s="32">
        <f>SUM(F78:F79)</f>
        <v>35530</v>
      </c>
      <c r="G77" s="32">
        <f>SUM(G78:G79)+G80</f>
        <v>35684</v>
      </c>
      <c r="H77" s="32">
        <f>SUM(H78:H79)</f>
        <v>33595</v>
      </c>
      <c r="I77" s="64">
        <f>ROUND(H77/F77*100,2)</f>
        <v>94.55</v>
      </c>
      <c r="J77" s="33">
        <f>H77-F77</f>
        <v>-1935</v>
      </c>
      <c r="K77" s="33">
        <f>ROUND(H77/G77*100,2)</f>
        <v>94.15</v>
      </c>
      <c r="L77" s="57"/>
      <c r="M77" s="18">
        <v>250676</v>
      </c>
      <c r="N77" s="10"/>
    </row>
    <row r="78" spans="1:14" ht="15" customHeight="1" thickBot="1">
      <c r="A78" s="16" t="s">
        <v>50</v>
      </c>
      <c r="B78" s="16"/>
      <c r="C78" s="10"/>
      <c r="D78" s="81" t="s">
        <v>10</v>
      </c>
      <c r="E78" s="82">
        <v>35530</v>
      </c>
      <c r="F78" s="82">
        <v>35530</v>
      </c>
      <c r="G78" s="82">
        <v>35530</v>
      </c>
      <c r="H78" s="82">
        <v>32741</v>
      </c>
      <c r="I78" s="36">
        <f>ROUND(H78/F78*100,2)</f>
        <v>92.15</v>
      </c>
      <c r="J78" s="83">
        <f>H78-F78</f>
        <v>-2789</v>
      </c>
      <c r="K78" s="83">
        <f>ROUND(H78/G78*100,2)</f>
        <v>92.15</v>
      </c>
      <c r="L78" s="32">
        <f>+H73-G73</f>
        <v>-1082</v>
      </c>
      <c r="N78" s="10"/>
    </row>
    <row r="79" spans="2:13" ht="12.75">
      <c r="B79" s="16"/>
      <c r="C79" s="10"/>
      <c r="D79" s="37" t="s">
        <v>11</v>
      </c>
      <c r="E79" s="38"/>
      <c r="F79" s="38"/>
      <c r="G79" s="38">
        <v>854</v>
      </c>
      <c r="H79" s="38">
        <v>854</v>
      </c>
      <c r="I79" s="84"/>
      <c r="J79" s="84"/>
      <c r="K79" s="84">
        <f>ROUND(H79/G79*100,2)</f>
        <v>100</v>
      </c>
      <c r="L79" s="66">
        <f>+H74-G74</f>
        <v>-1082</v>
      </c>
      <c r="M79" s="19"/>
    </row>
    <row r="80" spans="2:13" ht="13.5" thickBot="1">
      <c r="B80" s="16"/>
      <c r="C80" s="10"/>
      <c r="D80" s="45" t="s">
        <v>74</v>
      </c>
      <c r="E80" s="63"/>
      <c r="F80" s="63"/>
      <c r="G80" s="63">
        <v>-700</v>
      </c>
      <c r="H80" s="63"/>
      <c r="I80" s="53"/>
      <c r="J80" s="53"/>
      <c r="K80" s="53"/>
      <c r="L80" s="41">
        <f>+H75-G75</f>
        <v>0</v>
      </c>
      <c r="M80" s="19"/>
    </row>
    <row r="81" spans="2:13" ht="13.5" thickBot="1">
      <c r="B81" s="20"/>
      <c r="C81" s="10"/>
      <c r="D81" s="10"/>
      <c r="E81" s="10"/>
      <c r="F81" s="10"/>
      <c r="G81" s="10"/>
      <c r="H81" s="10"/>
      <c r="I81" s="21"/>
      <c r="J81" s="21"/>
      <c r="K81" s="21"/>
      <c r="L81" s="10"/>
      <c r="M81" s="10"/>
    </row>
    <row r="82" spans="1:13" ht="13.5" thickBot="1">
      <c r="A82" s="16" t="s">
        <v>20</v>
      </c>
      <c r="B82" s="17" t="s">
        <v>51</v>
      </c>
      <c r="C82" s="10"/>
      <c r="D82" s="31" t="s">
        <v>9</v>
      </c>
      <c r="E82" s="32">
        <f>SUM(E83:E84)</f>
        <v>39447</v>
      </c>
      <c r="F82" s="32">
        <f>SUM(F83:F84)</f>
        <v>39697</v>
      </c>
      <c r="G82" s="32">
        <f>SUM(G83:G84)</f>
        <v>42524</v>
      </c>
      <c r="H82" s="32">
        <f>SUM(H83:H84)</f>
        <v>42479</v>
      </c>
      <c r="I82" s="33">
        <f>ROUND(H82/F82*100,2)</f>
        <v>107.01</v>
      </c>
      <c r="J82" s="33">
        <f>H82-F82</f>
        <v>2782</v>
      </c>
      <c r="K82" s="33">
        <f>ROUND(H82/G82*100,2)</f>
        <v>99.89</v>
      </c>
      <c r="L82" s="32">
        <f>+H77-G77</f>
        <v>-2089</v>
      </c>
      <c r="M82" s="18">
        <v>314726</v>
      </c>
    </row>
    <row r="83" spans="1:13" ht="12.75">
      <c r="A83" s="16" t="s">
        <v>52</v>
      </c>
      <c r="B83" s="16"/>
      <c r="C83" s="10"/>
      <c r="D83" s="81" t="s">
        <v>10</v>
      </c>
      <c r="E83" s="82">
        <v>39447</v>
      </c>
      <c r="F83" s="82">
        <v>39697</v>
      </c>
      <c r="G83" s="82">
        <v>39697</v>
      </c>
      <c r="H83" s="82">
        <v>39652</v>
      </c>
      <c r="I83" s="83">
        <f>ROUND(H83/F83*100,2)</f>
        <v>99.89</v>
      </c>
      <c r="J83" s="83">
        <f>H83-F83</f>
        <v>-45</v>
      </c>
      <c r="K83" s="83">
        <f>ROUND(H83/G83*100,2)</f>
        <v>99.89</v>
      </c>
      <c r="L83" s="82">
        <f>+H78-G78</f>
        <v>-2789</v>
      </c>
      <c r="M83" s="19"/>
    </row>
    <row r="84" spans="1:13" ht="15" customHeight="1" thickBot="1">
      <c r="A84" s="16" t="s">
        <v>53</v>
      </c>
      <c r="B84" s="16"/>
      <c r="C84" s="10"/>
      <c r="D84" s="45" t="s">
        <v>11</v>
      </c>
      <c r="E84" s="46"/>
      <c r="F84" s="46"/>
      <c r="G84" s="46">
        <v>2827</v>
      </c>
      <c r="H84" s="46">
        <v>2827</v>
      </c>
      <c r="I84" s="53"/>
      <c r="J84" s="47">
        <f>H84-F84</f>
        <v>2827</v>
      </c>
      <c r="K84" s="47">
        <f>ROUND(H84/G84*100,2)</f>
        <v>100</v>
      </c>
      <c r="L84" s="41">
        <f>+H79-G79</f>
        <v>0</v>
      </c>
      <c r="M84" s="19"/>
    </row>
    <row r="85" spans="2:13" ht="15" customHeight="1" thickBot="1">
      <c r="B85" s="16"/>
      <c r="C85" s="10"/>
      <c r="D85" s="10"/>
      <c r="E85" s="10"/>
      <c r="F85" s="10"/>
      <c r="G85" s="10"/>
      <c r="H85" s="10"/>
      <c r="I85" s="21"/>
      <c r="J85" s="21"/>
      <c r="K85" s="21"/>
      <c r="L85" s="51"/>
      <c r="M85" s="19"/>
    </row>
    <row r="86" spans="1:13" ht="13.5" thickBot="1">
      <c r="A86" s="16" t="s">
        <v>20</v>
      </c>
      <c r="B86" s="17" t="s">
        <v>54</v>
      </c>
      <c r="C86" s="10"/>
      <c r="D86" s="31" t="s">
        <v>9</v>
      </c>
      <c r="E86" s="32">
        <f>SUM(E87:E88)</f>
        <v>129544</v>
      </c>
      <c r="F86" s="32">
        <f>SUM(F87:F88)</f>
        <v>129544</v>
      </c>
      <c r="G86" s="32">
        <f>SUM(G87:G88)</f>
        <v>129564</v>
      </c>
      <c r="H86" s="32">
        <f>SUM(H87:H88)</f>
        <v>117281</v>
      </c>
      <c r="I86" s="33">
        <f>ROUND(H86/F86*100,2)</f>
        <v>90.53</v>
      </c>
      <c r="J86" s="33">
        <f>H86-F86</f>
        <v>-12263</v>
      </c>
      <c r="K86" s="33">
        <f>ROUND(H86/G86*100,2)</f>
        <v>90.52</v>
      </c>
      <c r="L86" s="10"/>
      <c r="M86" s="18">
        <v>977674</v>
      </c>
    </row>
    <row r="87" spans="1:12" ht="13.5" thickBot="1">
      <c r="A87" s="16" t="s">
        <v>55</v>
      </c>
      <c r="B87" s="16"/>
      <c r="C87" s="10"/>
      <c r="D87" s="81" t="s">
        <v>10</v>
      </c>
      <c r="E87" s="82">
        <v>129544</v>
      </c>
      <c r="F87" s="82">
        <v>129544</v>
      </c>
      <c r="G87" s="82">
        <v>129544</v>
      </c>
      <c r="H87" s="82">
        <v>117261</v>
      </c>
      <c r="I87" s="83">
        <f>ROUND(H87/F87*100,2)</f>
        <v>90.52</v>
      </c>
      <c r="J87" s="83">
        <f>H87-F87</f>
        <v>-12283</v>
      </c>
      <c r="K87" s="83">
        <f>ROUND(H87/G87*100,2)</f>
        <v>90.52</v>
      </c>
      <c r="L87" s="32">
        <f>+H82-G82</f>
        <v>-45</v>
      </c>
    </row>
    <row r="88" spans="2:13" ht="13.5" thickBot="1">
      <c r="B88" s="16"/>
      <c r="C88" s="10"/>
      <c r="D88" s="45" t="s">
        <v>11</v>
      </c>
      <c r="E88" s="46"/>
      <c r="F88" s="46"/>
      <c r="G88" s="46">
        <v>20</v>
      </c>
      <c r="H88" s="46">
        <v>20</v>
      </c>
      <c r="I88" s="53"/>
      <c r="J88" s="47">
        <f>H88-F88</f>
        <v>20</v>
      </c>
      <c r="K88" s="47">
        <f>ROUND(H88/G88*100,2)</f>
        <v>100</v>
      </c>
      <c r="L88" s="82">
        <f>+H83-G83</f>
        <v>-45</v>
      </c>
      <c r="M88" s="19"/>
    </row>
    <row r="89" spans="2:13" ht="15" customHeight="1" thickBot="1">
      <c r="B89" s="20"/>
      <c r="C89" s="10"/>
      <c r="D89" s="10"/>
      <c r="E89" s="10"/>
      <c r="F89" s="10"/>
      <c r="G89" s="10"/>
      <c r="H89" s="10"/>
      <c r="I89" s="21"/>
      <c r="J89" s="21"/>
      <c r="K89" s="21"/>
      <c r="L89" s="41">
        <f>+H84-G84</f>
        <v>0</v>
      </c>
      <c r="M89" s="19"/>
    </row>
    <row r="90" spans="1:13" ht="13.5" thickBot="1">
      <c r="A90" s="16" t="s">
        <v>20</v>
      </c>
      <c r="B90" s="17" t="s">
        <v>56</v>
      </c>
      <c r="C90" s="10"/>
      <c r="D90" s="31" t="s">
        <v>9</v>
      </c>
      <c r="E90" s="32">
        <f>E91+E92</f>
        <v>28000</v>
      </c>
      <c r="F90" s="32">
        <f>F91+F92</f>
        <v>24900</v>
      </c>
      <c r="G90" s="32">
        <f>G91+G92+G93</f>
        <v>24355</v>
      </c>
      <c r="H90" s="32">
        <f>H91+H92</f>
        <v>22778</v>
      </c>
      <c r="I90" s="64">
        <f>ROUND(H90/F90*100,2)</f>
        <v>91.48</v>
      </c>
      <c r="J90" s="33">
        <f>H90-F90</f>
        <v>-2122</v>
      </c>
      <c r="K90" s="33">
        <f>ROUND(H90/G90*100,2)</f>
        <v>93.52</v>
      </c>
      <c r="L90" s="10"/>
      <c r="M90" s="18">
        <v>195284</v>
      </c>
    </row>
    <row r="91" spans="1:12" ht="13.5" thickBot="1">
      <c r="A91" s="16" t="s">
        <v>57</v>
      </c>
      <c r="B91" s="20"/>
      <c r="C91" s="10"/>
      <c r="D91" s="81" t="s">
        <v>10</v>
      </c>
      <c r="E91" s="82">
        <v>28000</v>
      </c>
      <c r="F91" s="82">
        <v>24900</v>
      </c>
      <c r="G91" s="82">
        <v>24900</v>
      </c>
      <c r="H91" s="82">
        <v>22635</v>
      </c>
      <c r="I91" s="83">
        <f>ROUND(H91/F91*100,2)</f>
        <v>90.9</v>
      </c>
      <c r="J91" s="83">
        <f>H91-F91</f>
        <v>-2265</v>
      </c>
      <c r="K91" s="83">
        <f>ROUND(H91/G91*100,2)</f>
        <v>90.9</v>
      </c>
      <c r="L91" s="10"/>
    </row>
    <row r="92" spans="1:12" ht="15" customHeight="1" thickBot="1">
      <c r="A92" s="16" t="s">
        <v>58</v>
      </c>
      <c r="B92" s="20"/>
      <c r="C92" s="10"/>
      <c r="D92" s="60" t="s">
        <v>11</v>
      </c>
      <c r="E92" s="61"/>
      <c r="F92" s="61"/>
      <c r="G92" s="61">
        <v>143</v>
      </c>
      <c r="H92" s="61">
        <v>143</v>
      </c>
      <c r="I92" s="94"/>
      <c r="J92" s="62">
        <f>H92-F92</f>
        <v>143</v>
      </c>
      <c r="K92" s="62">
        <f>ROUND(H92/G92*100,2)</f>
        <v>100</v>
      </c>
      <c r="L92" s="32">
        <f>+H90-G90</f>
        <v>-1577</v>
      </c>
    </row>
    <row r="93" spans="2:12" ht="15" customHeight="1" thickBot="1">
      <c r="B93" s="20"/>
      <c r="C93" s="10"/>
      <c r="D93" s="45" t="s">
        <v>74</v>
      </c>
      <c r="E93" s="63"/>
      <c r="F93" s="63"/>
      <c r="G93" s="63">
        <v>-688</v>
      </c>
      <c r="H93" s="63"/>
      <c r="I93" s="53"/>
      <c r="J93" s="53"/>
      <c r="K93" s="53"/>
      <c r="L93" s="82" t="e">
        <f>+#REF!-#REF!</f>
        <v>#REF!</v>
      </c>
    </row>
    <row r="94" spans="2:13" ht="15" customHeight="1" thickBot="1">
      <c r="B94" s="20"/>
      <c r="C94" s="10"/>
      <c r="D94" s="50"/>
      <c r="E94" s="51"/>
      <c r="F94" s="51"/>
      <c r="G94" s="51"/>
      <c r="H94" s="51"/>
      <c r="I94" s="52"/>
      <c r="J94" s="52"/>
      <c r="K94" s="52"/>
      <c r="L94" s="41" t="e">
        <f>+#REF!-#REF!</f>
        <v>#REF!</v>
      </c>
      <c r="M94" s="19"/>
    </row>
    <row r="95" spans="2:14" ht="13.5" thickBot="1">
      <c r="B95" s="20"/>
      <c r="C95" s="10"/>
      <c r="D95" s="10"/>
      <c r="E95" s="10"/>
      <c r="F95" s="10"/>
      <c r="G95" s="10"/>
      <c r="H95" s="10"/>
      <c r="I95" s="21"/>
      <c r="J95" s="21"/>
      <c r="K95" s="21"/>
      <c r="L95" s="10"/>
      <c r="M95" s="10"/>
      <c r="N95" s="10"/>
    </row>
    <row r="96" spans="1:14" ht="13.5" thickBot="1">
      <c r="A96" s="16" t="s">
        <v>20</v>
      </c>
      <c r="B96" s="17" t="s">
        <v>59</v>
      </c>
      <c r="C96" s="10"/>
      <c r="D96" s="31" t="s">
        <v>9</v>
      </c>
      <c r="E96" s="32">
        <f>SUM(E97:E100)</f>
        <v>31198</v>
      </c>
      <c r="F96" s="32">
        <f>SUM(F97:F100)</f>
        <v>31198</v>
      </c>
      <c r="G96" s="32">
        <f>SUM(G97:G100)</f>
        <v>138513</v>
      </c>
      <c r="H96" s="32">
        <f>SUM(H97:H100)</f>
        <v>122867</v>
      </c>
      <c r="I96" s="33">
        <f>ROUND(H96/F96*100,2)</f>
        <v>393.83</v>
      </c>
      <c r="J96" s="33">
        <f>H96-F96</f>
        <v>91669</v>
      </c>
      <c r="K96" s="33">
        <f>ROUND(H96/G96*100,2)</f>
        <v>88.7</v>
      </c>
      <c r="L96" s="10"/>
      <c r="M96" s="18">
        <v>269765</v>
      </c>
      <c r="N96" s="10"/>
    </row>
    <row r="97" spans="1:14" ht="12.75">
      <c r="A97" s="16" t="s">
        <v>76</v>
      </c>
      <c r="B97" s="16"/>
      <c r="C97" s="10"/>
      <c r="D97" s="81" t="s">
        <v>10</v>
      </c>
      <c r="E97" s="82">
        <v>18560</v>
      </c>
      <c r="F97" s="82">
        <v>18560</v>
      </c>
      <c r="G97" s="82">
        <v>18560</v>
      </c>
      <c r="H97" s="82">
        <f>506+2869</f>
        <v>3375</v>
      </c>
      <c r="I97" s="83">
        <f>ROUND(H97/F97*100,2)</f>
        <v>18.18</v>
      </c>
      <c r="J97" s="83">
        <f>H97-F97</f>
        <v>-15185</v>
      </c>
      <c r="K97" s="83">
        <f>ROUND(H97/G97*100,2)</f>
        <v>18.18</v>
      </c>
      <c r="L97" s="10"/>
      <c r="M97" s="10"/>
      <c r="N97" s="10"/>
    </row>
    <row r="98" spans="1:14" ht="12.75">
      <c r="A98" s="16" t="s">
        <v>77</v>
      </c>
      <c r="B98" s="16"/>
      <c r="C98" s="10"/>
      <c r="D98" s="37" t="s">
        <v>11</v>
      </c>
      <c r="E98" s="38"/>
      <c r="F98" s="38"/>
      <c r="G98" s="38">
        <v>37068</v>
      </c>
      <c r="H98" s="38">
        <v>37064</v>
      </c>
      <c r="I98" s="39"/>
      <c r="J98" s="40">
        <f>H98-F98</f>
        <v>37064</v>
      </c>
      <c r="K98" s="83">
        <f>ROUND(H98/G98*100,2)</f>
        <v>99.99</v>
      </c>
      <c r="L98" s="10"/>
      <c r="M98" s="10"/>
      <c r="N98" s="10"/>
    </row>
    <row r="99" spans="1:14" ht="12.75">
      <c r="A99" s="16" t="s">
        <v>78</v>
      </c>
      <c r="B99" s="20"/>
      <c r="C99" s="10"/>
      <c r="D99" s="42" t="s">
        <v>12</v>
      </c>
      <c r="E99" s="43">
        <v>12638</v>
      </c>
      <c r="F99" s="43">
        <v>12638</v>
      </c>
      <c r="G99" s="43">
        <v>12638</v>
      </c>
      <c r="H99" s="43">
        <v>12183</v>
      </c>
      <c r="I99" s="83">
        <f>ROUND(H99/F99*100,2)</f>
        <v>96.4</v>
      </c>
      <c r="J99" s="83">
        <f>H99-F99</f>
        <v>-455</v>
      </c>
      <c r="K99" s="83">
        <f>ROUND(H99/G99*100,2)</f>
        <v>96.4</v>
      </c>
      <c r="L99" s="10"/>
      <c r="M99" s="10"/>
      <c r="N99" s="10"/>
    </row>
    <row r="100" spans="2:14" ht="13.5" thickBot="1">
      <c r="B100" s="20"/>
      <c r="C100" s="10"/>
      <c r="D100" s="45" t="s">
        <v>13</v>
      </c>
      <c r="E100" s="46"/>
      <c r="F100" s="46"/>
      <c r="G100" s="46">
        <v>70247</v>
      </c>
      <c r="H100" s="46">
        <v>70245</v>
      </c>
      <c r="I100" s="47"/>
      <c r="J100" s="47">
        <f>H100-F100</f>
        <v>70245</v>
      </c>
      <c r="K100" s="83">
        <f>ROUND(H100/G100*100,2)</f>
        <v>100</v>
      </c>
      <c r="L100" s="10"/>
      <c r="M100" s="10"/>
      <c r="N100" s="10"/>
    </row>
    <row r="101" spans="2:14" ht="13.5" thickBot="1">
      <c r="B101" s="20"/>
      <c r="C101" s="10"/>
      <c r="D101" s="50"/>
      <c r="E101" s="51"/>
      <c r="F101" s="51"/>
      <c r="G101" s="51"/>
      <c r="H101" s="51"/>
      <c r="I101" s="52"/>
      <c r="J101" s="52"/>
      <c r="K101" s="52"/>
      <c r="L101" s="32">
        <f>+H96-G96</f>
        <v>-15646</v>
      </c>
      <c r="N101" s="10"/>
    </row>
    <row r="102" spans="1:14" ht="13.5" thickBot="1">
      <c r="A102" s="16" t="s">
        <v>20</v>
      </c>
      <c r="B102" s="17" t="s">
        <v>87</v>
      </c>
      <c r="C102" s="10"/>
      <c r="D102" s="31" t="s">
        <v>9</v>
      </c>
      <c r="E102" s="32">
        <f>SUM(E103:E104)</f>
        <v>27900</v>
      </c>
      <c r="F102" s="32">
        <f>SUM(F103:F104)</f>
        <v>27900</v>
      </c>
      <c r="G102" s="32">
        <f>SUM(G103:G104)+G105</f>
        <v>9900</v>
      </c>
      <c r="H102" s="32">
        <f>SUM(H103:H104)</f>
        <v>3280</v>
      </c>
      <c r="I102" s="33">
        <f>ROUND(H102/F102*100,2)</f>
        <v>11.76</v>
      </c>
      <c r="J102" s="33">
        <f>H102-F102</f>
        <v>-24620</v>
      </c>
      <c r="K102" s="33">
        <f>ROUND(H102/G102*100,2)</f>
        <v>33.13</v>
      </c>
      <c r="L102" s="82">
        <f>+H97-G97</f>
        <v>-15185</v>
      </c>
      <c r="M102" s="7">
        <v>253900</v>
      </c>
      <c r="N102" s="10"/>
    </row>
    <row r="103" spans="1:14" ht="13.5" thickBot="1">
      <c r="A103" s="99" t="s">
        <v>90</v>
      </c>
      <c r="B103" s="100"/>
      <c r="C103" s="10"/>
      <c r="D103" s="34" t="s">
        <v>10</v>
      </c>
      <c r="E103" s="35">
        <v>27900</v>
      </c>
      <c r="F103" s="35">
        <v>27900</v>
      </c>
      <c r="G103" s="35">
        <v>27900</v>
      </c>
      <c r="H103" s="35">
        <v>3280</v>
      </c>
      <c r="I103" s="36">
        <f>ROUND(H103/F103*100,2)</f>
        <v>11.76</v>
      </c>
      <c r="J103" s="36">
        <f>H103-F103</f>
        <v>-24620</v>
      </c>
      <c r="K103" s="36">
        <f>ROUND(H103/G103*100,2)</f>
        <v>11.76</v>
      </c>
      <c r="L103" s="41">
        <f>+H98-G98</f>
        <v>-4</v>
      </c>
      <c r="M103" s="19"/>
      <c r="N103" s="10"/>
    </row>
    <row r="104" spans="1:14" ht="12.75">
      <c r="A104" s="99" t="s">
        <v>88</v>
      </c>
      <c r="B104" s="100"/>
      <c r="C104" s="10"/>
      <c r="D104" s="60" t="s">
        <v>11</v>
      </c>
      <c r="E104" s="61"/>
      <c r="F104" s="61"/>
      <c r="G104" s="61"/>
      <c r="H104" s="61"/>
      <c r="I104" s="94"/>
      <c r="J104" s="62">
        <f>H104-F104</f>
        <v>0</v>
      </c>
      <c r="K104" s="62"/>
      <c r="L104" s="44">
        <f>+H99-G99</f>
        <v>-455</v>
      </c>
      <c r="M104" s="19"/>
      <c r="N104" s="10"/>
    </row>
    <row r="105" spans="1:14" ht="13.5" thickBot="1">
      <c r="A105" s="99" t="s">
        <v>89</v>
      </c>
      <c r="B105" s="100"/>
      <c r="C105" s="10"/>
      <c r="D105" s="45" t="s">
        <v>74</v>
      </c>
      <c r="E105" s="63"/>
      <c r="F105" s="63"/>
      <c r="G105" s="63">
        <v>-18000</v>
      </c>
      <c r="H105" s="63"/>
      <c r="I105" s="53"/>
      <c r="J105" s="53"/>
      <c r="K105" s="53"/>
      <c r="L105" s="46">
        <f>+H100-G100</f>
        <v>-2</v>
      </c>
      <c r="M105" s="19"/>
      <c r="N105" s="10"/>
    </row>
    <row r="106" spans="1:14" ht="12.75">
      <c r="A106" s="99"/>
      <c r="B106" s="100"/>
      <c r="C106" s="10"/>
      <c r="I106" s="15"/>
      <c r="J106" s="15"/>
      <c r="K106" s="15"/>
      <c r="L106" s="61"/>
      <c r="M106" s="19"/>
      <c r="N106" s="10"/>
    </row>
    <row r="107" spans="1:14" ht="12.75">
      <c r="A107" s="99"/>
      <c r="B107" s="100"/>
      <c r="C107" s="10"/>
      <c r="I107" s="15"/>
      <c r="J107" s="15"/>
      <c r="K107" s="15"/>
      <c r="L107" s="38"/>
      <c r="M107" s="19"/>
      <c r="N107" s="10"/>
    </row>
    <row r="108" spans="1:14" ht="13.5" thickBot="1">
      <c r="A108" s="99"/>
      <c r="B108" s="100"/>
      <c r="C108" s="10"/>
      <c r="I108" s="15"/>
      <c r="J108" s="15"/>
      <c r="K108" s="15"/>
      <c r="L108" s="38"/>
      <c r="M108" s="19"/>
      <c r="N108" s="10"/>
    </row>
    <row r="109" spans="1:14" ht="13.5" thickBot="1">
      <c r="A109" s="16" t="s">
        <v>60</v>
      </c>
      <c r="B109" s="100"/>
      <c r="D109" s="4"/>
      <c r="E109" s="86" t="s">
        <v>0</v>
      </c>
      <c r="F109" s="86" t="s">
        <v>6</v>
      </c>
      <c r="G109" s="86" t="s">
        <v>15</v>
      </c>
      <c r="H109" s="86" t="s">
        <v>67</v>
      </c>
      <c r="I109" s="92" t="s">
        <v>68</v>
      </c>
      <c r="J109" s="92" t="s">
        <v>7</v>
      </c>
      <c r="K109" s="92" t="s">
        <v>68</v>
      </c>
      <c r="L109" s="32">
        <f>+H102-G102</f>
        <v>-6620</v>
      </c>
      <c r="N109" s="10"/>
    </row>
    <row r="110" spans="1:14" ht="13.5" thickBot="1">
      <c r="A110" s="16" t="s">
        <v>61</v>
      </c>
      <c r="D110" s="5"/>
      <c r="E110" s="89"/>
      <c r="F110" s="89" t="s">
        <v>80</v>
      </c>
      <c r="G110" s="89" t="s">
        <v>80</v>
      </c>
      <c r="H110" s="89" t="s">
        <v>80</v>
      </c>
      <c r="I110" s="93" t="s">
        <v>69</v>
      </c>
      <c r="J110" s="93" t="s">
        <v>8</v>
      </c>
      <c r="K110" s="93" t="s">
        <v>70</v>
      </c>
      <c r="L110" s="35">
        <f>+H103-G103</f>
        <v>-24620</v>
      </c>
      <c r="M110" s="9"/>
      <c r="N110" s="10"/>
    </row>
    <row r="111" spans="1:14" ht="13.5" thickBot="1">
      <c r="A111" s="16" t="s">
        <v>62</v>
      </c>
      <c r="D111" s="31" t="s">
        <v>9</v>
      </c>
      <c r="E111" s="32">
        <f>+E112+E113+E114</f>
        <v>1731672</v>
      </c>
      <c r="F111" s="32">
        <f>+F112+F113+F114</f>
        <v>2282829</v>
      </c>
      <c r="G111" s="32">
        <f>+G112+G113+G114</f>
        <v>3874793</v>
      </c>
      <c r="H111" s="32">
        <f>+H112+H113+H114</f>
        <v>2368208.4</v>
      </c>
      <c r="I111" s="33">
        <f>ROUND(H111/F111*100,2)</f>
        <v>103.74</v>
      </c>
      <c r="J111" s="33">
        <f aca="true" t="shared" si="5" ref="J111:J119">H111-F111</f>
        <v>85379.3999999999</v>
      </c>
      <c r="K111" s="33">
        <f aca="true" t="shared" si="6" ref="K111:K119">ROUND(H111/G111*100,2)</f>
        <v>61.12</v>
      </c>
      <c r="L111" s="41">
        <f>+H104-G104</f>
        <v>0</v>
      </c>
      <c r="M111" s="9"/>
      <c r="N111" s="10"/>
    </row>
    <row r="112" spans="4:14" ht="12.75">
      <c r="D112" s="34" t="s">
        <v>0</v>
      </c>
      <c r="E112" s="35">
        <f aca="true" t="shared" si="7" ref="E112:H114">+E115+E118</f>
        <v>1731672</v>
      </c>
      <c r="F112" s="35">
        <f t="shared" si="7"/>
        <v>2282829</v>
      </c>
      <c r="G112" s="35">
        <f t="shared" si="7"/>
        <v>3336829</v>
      </c>
      <c r="H112" s="35">
        <f t="shared" si="7"/>
        <v>1812607.4</v>
      </c>
      <c r="I112" s="36">
        <f>ROUND(H112/F112*100,2)</f>
        <v>79.4</v>
      </c>
      <c r="J112" s="36">
        <f t="shared" si="5"/>
        <v>-470221.6000000001</v>
      </c>
      <c r="K112" s="36">
        <f t="shared" si="6"/>
        <v>54.32</v>
      </c>
      <c r="L112" s="44" t="e">
        <f>+#REF!-#REF!</f>
        <v>#REF!</v>
      </c>
      <c r="M112" s="9"/>
      <c r="N112" s="10"/>
    </row>
    <row r="113" spans="4:14" ht="13.5" thickBot="1">
      <c r="D113" s="60" t="s">
        <v>14</v>
      </c>
      <c r="E113" s="61">
        <f t="shared" si="7"/>
        <v>0</v>
      </c>
      <c r="F113" s="61">
        <f t="shared" si="7"/>
        <v>0</v>
      </c>
      <c r="G113" s="61">
        <f t="shared" si="7"/>
        <v>583852</v>
      </c>
      <c r="H113" s="61">
        <f t="shared" si="7"/>
        <v>555601</v>
      </c>
      <c r="I113" s="36"/>
      <c r="J113" s="62">
        <f t="shared" si="5"/>
        <v>555601</v>
      </c>
      <c r="K113" s="62">
        <f t="shared" si="6"/>
        <v>95.16</v>
      </c>
      <c r="L113" s="46" t="e">
        <f>+#REF!-#REF!</f>
        <v>#REF!</v>
      </c>
      <c r="M113" s="9"/>
      <c r="N113" s="10"/>
    </row>
    <row r="114" spans="4:14" ht="12.75">
      <c r="D114" s="103" t="s">
        <v>75</v>
      </c>
      <c r="E114" s="104">
        <f t="shared" si="7"/>
        <v>0</v>
      </c>
      <c r="F114" s="104">
        <f t="shared" si="7"/>
        <v>0</v>
      </c>
      <c r="G114" s="104">
        <f t="shared" si="7"/>
        <v>-45888</v>
      </c>
      <c r="H114" s="104">
        <f t="shared" si="7"/>
        <v>0</v>
      </c>
      <c r="I114" s="105"/>
      <c r="J114" s="106"/>
      <c r="K114" s="106"/>
      <c r="L114" s="51"/>
      <c r="M114" s="9"/>
      <c r="N114" s="10"/>
    </row>
    <row r="115" spans="4:12" ht="12.75">
      <c r="D115" s="34" t="s">
        <v>10</v>
      </c>
      <c r="E115" s="35">
        <f aca="true" t="shared" si="8" ref="E115:H116">E58+E87+E83+E78+E74+E28+E11+E7+E63+E16+E41+E69+E97+E54+E35+E20+E91+E50+E103</f>
        <v>1126017</v>
      </c>
      <c r="F115" s="35">
        <f t="shared" si="8"/>
        <v>1363915</v>
      </c>
      <c r="G115" s="35">
        <f t="shared" si="8"/>
        <v>2417915</v>
      </c>
      <c r="H115" s="35">
        <f t="shared" si="8"/>
        <v>1229350</v>
      </c>
      <c r="I115" s="36">
        <f>ROUND(H115/F115*100,2)</f>
        <v>90.13</v>
      </c>
      <c r="J115" s="36">
        <f t="shared" si="5"/>
        <v>-134565</v>
      </c>
      <c r="K115" s="36">
        <f t="shared" si="6"/>
        <v>50.84</v>
      </c>
      <c r="L115" s="82">
        <f>+H116-G116</f>
        <v>-16204</v>
      </c>
    </row>
    <row r="116" spans="4:12" ht="12.75">
      <c r="D116" s="37" t="s">
        <v>11</v>
      </c>
      <c r="E116" s="35">
        <f t="shared" si="8"/>
        <v>0</v>
      </c>
      <c r="F116" s="35">
        <f t="shared" si="8"/>
        <v>0</v>
      </c>
      <c r="G116" s="35">
        <f t="shared" si="8"/>
        <v>147342</v>
      </c>
      <c r="H116" s="35">
        <f t="shared" si="8"/>
        <v>131138</v>
      </c>
      <c r="I116" s="36"/>
      <c r="J116" s="62">
        <f t="shared" si="5"/>
        <v>131138</v>
      </c>
      <c r="K116" s="62">
        <f t="shared" si="6"/>
        <v>89</v>
      </c>
      <c r="L116" s="43">
        <f>+H118-G118</f>
        <v>-335656.6</v>
      </c>
    </row>
    <row r="117" spans="4:12" ht="13.5" thickBot="1">
      <c r="D117" s="58" t="s">
        <v>74</v>
      </c>
      <c r="E117" s="104">
        <f>+E80</f>
        <v>0</v>
      </c>
      <c r="F117" s="104">
        <f>+F80</f>
        <v>0</v>
      </c>
      <c r="G117" s="104">
        <f>+G80+G93+G105</f>
        <v>-19388</v>
      </c>
      <c r="H117" s="104">
        <f>+H80</f>
        <v>0</v>
      </c>
      <c r="I117" s="105"/>
      <c r="J117" s="106"/>
      <c r="K117" s="106"/>
      <c r="L117" s="85">
        <f>+H119-G119</f>
        <v>-12047</v>
      </c>
    </row>
    <row r="118" spans="4:11" ht="12.75">
      <c r="D118" s="37" t="s">
        <v>12</v>
      </c>
      <c r="E118" s="35">
        <f aca="true" t="shared" si="9" ref="E118:H119">E22+E30+E65+E99+E37+E46</f>
        <v>605655</v>
      </c>
      <c r="F118" s="35">
        <f t="shared" si="9"/>
        <v>918914</v>
      </c>
      <c r="G118" s="35">
        <f t="shared" si="9"/>
        <v>918914</v>
      </c>
      <c r="H118" s="35">
        <f t="shared" si="9"/>
        <v>583257.4</v>
      </c>
      <c r="I118" s="36">
        <f>ROUND(H118/F118*100,2)</f>
        <v>63.47</v>
      </c>
      <c r="J118" s="36">
        <f t="shared" si="5"/>
        <v>-335656.6</v>
      </c>
      <c r="K118" s="36">
        <f t="shared" si="6"/>
        <v>63.47</v>
      </c>
    </row>
    <row r="119" spans="4:11" ht="12.75">
      <c r="D119" s="60" t="s">
        <v>13</v>
      </c>
      <c r="E119" s="35">
        <f t="shared" si="9"/>
        <v>0</v>
      </c>
      <c r="F119" s="35">
        <f t="shared" si="9"/>
        <v>0</v>
      </c>
      <c r="G119" s="35">
        <f t="shared" si="9"/>
        <v>436510</v>
      </c>
      <c r="H119" s="35">
        <f t="shared" si="9"/>
        <v>424463</v>
      </c>
      <c r="I119" s="36"/>
      <c r="J119" s="62">
        <f t="shared" si="5"/>
        <v>424463</v>
      </c>
      <c r="K119" s="62">
        <f t="shared" si="6"/>
        <v>97.24</v>
      </c>
    </row>
    <row r="120" spans="1:11" ht="13.5" thickBot="1">
      <c r="A120" s="26"/>
      <c r="D120" s="25" t="s">
        <v>73</v>
      </c>
      <c r="E120" s="101">
        <f>+E32</f>
        <v>0</v>
      </c>
      <c r="F120" s="101">
        <f>+F32</f>
        <v>0</v>
      </c>
      <c r="G120" s="101">
        <f>+G32</f>
        <v>-26500</v>
      </c>
      <c r="H120" s="101">
        <f>+H32</f>
        <v>0</v>
      </c>
      <c r="I120" s="49"/>
      <c r="J120" s="102"/>
      <c r="K120" s="102"/>
    </row>
    <row r="122" spans="1:8" ht="12.75" hidden="1">
      <c r="A122" s="26"/>
      <c r="E122" s="9">
        <f>+E102+E96+E90+E86+E82+E73+E68+E62+E57+E53+E49+E45+E40+E27+E19+E15+E6+E10+E34+E77</f>
        <v>1731672</v>
      </c>
      <c r="F122" s="9">
        <f>+F102+F96+F90+F86+F82+F73+F68+F62+F57+F53+F49+F45+F40+F27+F19+F15+F6+F10+F34+F77</f>
        <v>2282829</v>
      </c>
      <c r="G122" s="9">
        <f>+G102+G96+G90+G86+G82+G73+G68+G62+G57+G53+G49+G45+G40+G27+G19+G15+G6+G10+G34+G77</f>
        <v>3874793</v>
      </c>
      <c r="H122" s="9">
        <f>+H102+H96+H90+H86+H82+H73+H68+H62+H57+H53+H49+H45+H40+H27+H19+H15+H6+H10+H34+H77</f>
        <v>2368208.4</v>
      </c>
    </row>
    <row r="123" ht="12.75">
      <c r="A123" s="98"/>
    </row>
    <row r="124" ht="12.75">
      <c r="E124" s="9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8" scale="90" r:id="rId1"/>
  <headerFooter alignWithMargins="0">
    <oddHeader>&amp;R&amp;"Arial,Tučné"&amp;14&amp;UPříloha č.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2008-08-11T13:41:46Z</dcterms:created>
  <cp:category/>
  <cp:version/>
  <cp:contentType/>
  <cp:contentStatus/>
</cp:coreProperties>
</file>