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700" windowHeight="6030" tabRatio="601" activeTab="0"/>
  </bookViews>
  <sheets>
    <sheet name="rozpočet-skutečnos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/>
  <calcPr fullCalcOnLoad="1"/>
</workbook>
</file>

<file path=xl/sharedStrings.xml><?xml version="1.0" encoding="utf-8"?>
<sst xmlns="http://schemas.openxmlformats.org/spreadsheetml/2006/main" count="76" uniqueCount="49">
  <si>
    <t>Celkem</t>
  </si>
  <si>
    <t>Rozpočet</t>
  </si>
  <si>
    <t>skutečnost</t>
  </si>
  <si>
    <t>Lauder</t>
  </si>
  <si>
    <t>CME</t>
  </si>
  <si>
    <t>Saluka</t>
  </si>
  <si>
    <t>Nomura</t>
  </si>
  <si>
    <t>Nagel</t>
  </si>
  <si>
    <t>Rozpočet i skutečnost</t>
  </si>
  <si>
    <t xml:space="preserve"> +jiné kapitoly</t>
  </si>
  <si>
    <t>EMV</t>
  </si>
  <si>
    <t>Mediaprint</t>
  </si>
  <si>
    <t>Investmart</t>
  </si>
  <si>
    <t>Phoenix</t>
  </si>
  <si>
    <t xml:space="preserve"> + cestovné</t>
  </si>
  <si>
    <t>celkem</t>
  </si>
  <si>
    <t xml:space="preserve">právní </t>
  </si>
  <si>
    <t>poradenství</t>
  </si>
  <si>
    <t>ostatní výdaje</t>
  </si>
  <si>
    <t>vč. cestovného</t>
  </si>
  <si>
    <t>Eastern Sugar</t>
  </si>
  <si>
    <t>PR 1.</t>
  </si>
  <si>
    <t>PR 2.</t>
  </si>
  <si>
    <t>ZIPimex</t>
  </si>
  <si>
    <t>Nomura-FNM</t>
  </si>
  <si>
    <t>PR 3</t>
  </si>
  <si>
    <t>Blokace 50%</t>
  </si>
  <si>
    <t>Binder</t>
  </si>
  <si>
    <t>Mittal</t>
  </si>
  <si>
    <t xml:space="preserve"> + cesty</t>
  </si>
  <si>
    <t>cesty</t>
  </si>
  <si>
    <t xml:space="preserve"> +cestovné</t>
  </si>
  <si>
    <t>FNM-Nom.</t>
  </si>
  <si>
    <t>RF</t>
  </si>
  <si>
    <t>rezerv.fond</t>
  </si>
  <si>
    <t>RO</t>
  </si>
  <si>
    <t>K+Ventoure</t>
  </si>
  <si>
    <t>Gromann</t>
  </si>
  <si>
    <t>odkup pohledávek</t>
  </si>
  <si>
    <t>CELKEM</t>
  </si>
  <si>
    <t>odkup pohledávky IPB</t>
  </si>
  <si>
    <t>Potřeba</t>
  </si>
  <si>
    <t xml:space="preserve"> - Snížit</t>
  </si>
  <si>
    <t xml:space="preserve"> + zvýšit</t>
  </si>
  <si>
    <t>rozpočet</t>
  </si>
  <si>
    <t>Návrh</t>
  </si>
  <si>
    <t>k 31.12.06</t>
  </si>
  <si>
    <t xml:space="preserve">Přehled výdajů spojených s arbitrážními spory vedenými proti ČR </t>
  </si>
  <si>
    <t>z titulu údajného porušení dohod o ochraně a podpoře investic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</si>
</sst>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#,##0;\-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3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2" fillId="0" borderId="1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3" fontId="0" fillId="2" borderId="1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11" xfId="0" applyBorder="1" applyAlignment="1">
      <alignment/>
    </xf>
    <xf numFmtId="0" fontId="3" fillId="0" borderId="4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23" xfId="0" applyBorder="1" applyAlignment="1">
      <alignment horizontal="centerContinuous"/>
    </xf>
    <xf numFmtId="0" fontId="3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25" xfId="0" applyFont="1" applyFill="1" applyBorder="1" applyAlignment="1">
      <alignment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9" xfId="0" applyNumberFormat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5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0" applyNumberFormat="1" applyFon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3" fontId="1" fillId="0" borderId="0" xfId="0" applyNumberFormat="1" applyFont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3" xfId="0" applyFill="1" applyBorder="1" applyAlignment="1">
      <alignment horizontal="centerContinuous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18" xfId="0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35" xfId="0" applyNumberFormat="1" applyBorder="1" applyAlignment="1">
      <alignment horizontal="right"/>
    </xf>
    <xf numFmtId="3" fontId="0" fillId="2" borderId="37" xfId="0" applyNumberFormat="1" applyFill="1" applyBorder="1" applyAlignment="1">
      <alignment horizontal="right"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Phoenix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-%20Eastern%20Sugar-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BISON%20a%20ROSE-Public%20Relations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-%20ZIPimex-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Eastern%20Sugar-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ZIPimex-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NOMURA-FNM%20&#268;R-20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BISON%20a%20ROSE%20-%20PR%203-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Investmart-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NAGEL-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Phoenix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Investmart-20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BISON%20a%20ROSE-Public%20Relations-20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SALUKA-20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MITTAL-20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BINDER-20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5\Arbitr&#225;&#382;-EMV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%20NOMURA-FNM%20&#268;R-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-NAGEL-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-EMV-20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-BISON%20a%20ROSE%20-%20PR%203-200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-Investmart-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Mediaprint-20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-Phoenix-200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%20-%20Eastern%20Sugar-200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%20-%20ZIPIMEX-20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%20-%20BINDER-2006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%20-%20MITTAL-2006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-SALUKA-2006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%20-%20K+Ventoure-200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6\Arbitr&#225;&#382;%20-%20GROMAN-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BISON%20a%20ROSE-PB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EMV-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NOMURA-FNM%20&#268;R-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NAGEL-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IPB-SALUKA-NOMURA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CME-NOVA-Lauder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oenix 2003"/>
      <sheetName val="Phoenix 2004"/>
      <sheetName val="rozpočet 03-04"/>
      <sheetName val="List3"/>
    </sheetNames>
    <sheetDataSet>
      <sheetData sheetId="2">
        <row r="19">
          <cell r="G19">
            <v>844917.8709</v>
          </cell>
        </row>
        <row r="26">
          <cell r="E26">
            <v>1400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gar 2004"/>
      <sheetName val="rozpočet 01-04"/>
      <sheetName val="List3"/>
    </sheetNames>
    <sheetDataSet>
      <sheetData sheetId="0">
        <row r="21">
          <cell r="C21">
            <v>1580995.79</v>
          </cell>
        </row>
      </sheetData>
      <sheetData sheetId="1">
        <row r="18">
          <cell r="E18">
            <v>5200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 2004"/>
      <sheetName val="rozpočet 01-04"/>
      <sheetName val="List3"/>
    </sheetNames>
    <sheetDataSet>
      <sheetData sheetId="1">
        <row r="14">
          <cell r="G14">
            <v>1802793.2</v>
          </cell>
        </row>
        <row r="21">
          <cell r="E21">
            <v>2000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rozpočet 01-04"/>
      <sheetName val="List3"/>
    </sheetNames>
    <sheetDataSet>
      <sheetData sheetId="1">
        <row r="11">
          <cell r="G11">
            <v>817446.7</v>
          </cell>
        </row>
        <row r="18">
          <cell r="E18">
            <v>2376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gar 2004"/>
      <sheetName val="Sugar 2005"/>
      <sheetName val="rozpočet 01-05"/>
      <sheetName val="List3"/>
    </sheetNames>
    <sheetDataSet>
      <sheetData sheetId="2">
        <row r="25">
          <cell r="G25">
            <v>22756522.083600003</v>
          </cell>
        </row>
        <row r="31">
          <cell r="E31">
            <v>28011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ZIPimex 2005"/>
      <sheetName val="rozpočet 01-05"/>
      <sheetName val="List3"/>
    </sheetNames>
    <sheetDataSet>
      <sheetData sheetId="2">
        <row r="25">
          <cell r="G25">
            <v>1230906.25</v>
          </cell>
        </row>
        <row r="29">
          <cell r="E29">
            <v>1450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Nomura 2005"/>
      <sheetName val="rozpočet 03-05"/>
    </sheetNames>
    <sheetDataSet>
      <sheetData sheetId="3">
        <row r="38">
          <cell r="G38">
            <v>55009740.3185</v>
          </cell>
        </row>
        <row r="46">
          <cell r="E46">
            <v>52070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 2005"/>
      <sheetName val="rozpočet 05"/>
      <sheetName val="List3"/>
    </sheetNames>
    <sheetDataSet>
      <sheetData sheetId="1">
        <row r="14">
          <cell r="G14">
            <v>2142655.5</v>
          </cell>
        </row>
        <row r="18">
          <cell r="E18">
            <v>2380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vestmart 2003"/>
      <sheetName val="Investmart 2004"/>
      <sheetName val="Investmart 2005"/>
      <sheetName val="rozpočet 03-05"/>
      <sheetName val="List3"/>
    </sheetNames>
    <sheetDataSet>
      <sheetData sheetId="3">
        <row r="33">
          <cell r="G33">
            <v>0</v>
          </cell>
        </row>
        <row r="37">
          <cell r="E37">
            <v>200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AGEL 2002"/>
      <sheetName val="NAGEL 2003"/>
      <sheetName val="NAGEL 2004"/>
      <sheetName val="Nagel 2005"/>
      <sheetName val="rozpočet 01-05"/>
    </sheetNames>
    <sheetDataSet>
      <sheetData sheetId="4">
        <row r="41">
          <cell r="G41">
            <v>1330611.8517999998</v>
          </cell>
        </row>
        <row r="48">
          <cell r="E48">
            <v>1570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hoenix 2003"/>
      <sheetName val="Phoenix 2004"/>
      <sheetName val="Phoenix 2005"/>
      <sheetName val="rozpočet 03-05"/>
      <sheetName val="List3"/>
    </sheetNames>
    <sheetDataSet>
      <sheetData sheetId="3">
        <row r="32">
          <cell r="G32">
            <v>24097.5</v>
          </cell>
        </row>
        <row r="36">
          <cell r="E36">
            <v>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stmart 2003"/>
      <sheetName val="Investmart 2004"/>
      <sheetName val="rozpočet 04"/>
      <sheetName val="List3"/>
    </sheetNames>
    <sheetDataSet>
      <sheetData sheetId="2">
        <row r="19">
          <cell r="G19">
            <v>542328.8291999999</v>
          </cell>
        </row>
        <row r="26">
          <cell r="E26">
            <v>1544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 2004"/>
      <sheetName val="PR 2005"/>
      <sheetName val="rozpočet 04-05"/>
      <sheetName val="List3"/>
    </sheetNames>
    <sheetDataSet>
      <sheetData sheetId="2">
        <row r="28">
          <cell r="G28">
            <v>223125</v>
          </cell>
        </row>
        <row r="32">
          <cell r="E3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Saluka-2001"/>
      <sheetName val="Saluka 2002"/>
      <sheetName val="Saluka 2003"/>
      <sheetName val="Saluka 2004"/>
      <sheetName val="Saluka 2005"/>
      <sheetName val="rozpočet 03-05"/>
      <sheetName val="rozpočet 01-02"/>
      <sheetName val="List3"/>
    </sheetNames>
    <sheetDataSet>
      <sheetData sheetId="6">
        <row r="39">
          <cell r="G39">
            <v>108003473.4298</v>
          </cell>
        </row>
        <row r="46">
          <cell r="E46">
            <v>115430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ittal 2005"/>
      <sheetName val="Mittal 2006"/>
      <sheetName val="rozpočet 01-05"/>
      <sheetName val="List3"/>
    </sheetNames>
    <sheetDataSet>
      <sheetData sheetId="0">
        <row r="19">
          <cell r="C19">
            <v>609001.5399999999</v>
          </cell>
        </row>
      </sheetData>
      <sheetData sheetId="2">
        <row r="15">
          <cell r="E15">
            <v>700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inder 2005"/>
      <sheetName val="Binder 2006"/>
      <sheetName val="rozpočet 01-05"/>
      <sheetName val="List3"/>
    </sheetNames>
    <sheetDataSet>
      <sheetData sheetId="2">
        <row r="11">
          <cell r="G11">
            <v>586780.6699999999</v>
          </cell>
        </row>
        <row r="15">
          <cell r="E15">
            <v>895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MV 2003"/>
      <sheetName val="EMV 2004"/>
      <sheetName val="EMV 2005"/>
      <sheetName val="rozpočet 03-05"/>
      <sheetName val="List3"/>
    </sheetNames>
    <sheetDataSet>
      <sheetData sheetId="3">
        <row r="32">
          <cell r="G32">
            <v>258659.59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Nomura 2005"/>
      <sheetName val="Nomura2006"/>
      <sheetName val="rozpočet 03-06"/>
    </sheetNames>
    <sheetDataSet>
      <sheetData sheetId="4">
        <row r="57">
          <cell r="D57">
            <v>9000</v>
          </cell>
        </row>
        <row r="63">
          <cell r="G63">
            <v>93930805.53999998</v>
          </cell>
        </row>
        <row r="71">
          <cell r="E71">
            <v>86281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AGEL 2002"/>
      <sheetName val="NAGEL 2003"/>
      <sheetName val="NAGEL 2004"/>
      <sheetName val="Nagel 2005"/>
      <sheetName val="Nagel 2006"/>
      <sheetName val="rozpočet 01-06"/>
    </sheetNames>
    <sheetDataSet>
      <sheetData sheetId="5">
        <row r="52">
          <cell r="D52">
            <v>2000</v>
          </cell>
        </row>
        <row r="57">
          <cell r="G57">
            <v>1470071.0814999999</v>
          </cell>
        </row>
        <row r="64">
          <cell r="E6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MV 2003"/>
      <sheetName val="EMV 2004"/>
      <sheetName val="EMV 2005"/>
      <sheetName val="EMV 2006"/>
      <sheetName val="rozpočet 03-06"/>
      <sheetName val="List3"/>
    </sheetNames>
    <sheetDataSet>
      <sheetData sheetId="4">
        <row r="40">
          <cell r="D40">
            <v>2000</v>
          </cell>
        </row>
        <row r="46">
          <cell r="G46">
            <v>18069866.3952</v>
          </cell>
        </row>
        <row r="50">
          <cell r="E50">
            <v>17266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 2005"/>
      <sheetName val="PR 2006"/>
      <sheetName val="rozpočet 2005-06"/>
      <sheetName val="List3"/>
    </sheetNames>
    <sheetDataSet>
      <sheetData sheetId="2">
        <row r="22">
          <cell r="D22">
            <v>240</v>
          </cell>
        </row>
        <row r="28">
          <cell r="G28">
            <v>205275</v>
          </cell>
        </row>
        <row r="32">
          <cell r="E32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vestmart 2003"/>
      <sheetName val="Investmart 2004"/>
      <sheetName val="Investmart 2005"/>
      <sheetName val="Investmart2006"/>
      <sheetName val="rozpočet 03-05"/>
      <sheetName val="List3"/>
    </sheetNames>
    <sheetDataSet>
      <sheetData sheetId="4">
        <row r="41">
          <cell r="D41">
            <v>500</v>
          </cell>
        </row>
        <row r="47">
          <cell r="G47">
            <v>16279.2</v>
          </cell>
        </row>
        <row r="51">
          <cell r="E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diaprint 2003"/>
      <sheetName val="Mediaprint 2004"/>
      <sheetName val="rozpočet 01-04"/>
      <sheetName val="List3"/>
    </sheetNames>
    <sheetDataSet>
      <sheetData sheetId="2">
        <row r="19">
          <cell r="G19">
            <v>17014.2</v>
          </cell>
        </row>
        <row r="26">
          <cell r="E26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hoenix 2003"/>
      <sheetName val="Phoenix 2004"/>
      <sheetName val="Phoenix 2005"/>
      <sheetName val="Phoenix2006"/>
      <sheetName val="rozpočet 03-06"/>
      <sheetName val="List3"/>
    </sheetNames>
    <sheetDataSet>
      <sheetData sheetId="4">
        <row r="40">
          <cell r="D40">
            <v>500</v>
          </cell>
        </row>
        <row r="46">
          <cell r="G46">
            <v>1219543.0357</v>
          </cell>
        </row>
        <row r="50">
          <cell r="E50">
            <v>734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ugar 2004"/>
      <sheetName val="Sugar 2005"/>
      <sheetName val="Sugar 2006"/>
      <sheetName val="rozpočet 01-06"/>
      <sheetName val="List3"/>
    </sheetNames>
    <sheetDataSet>
      <sheetData sheetId="3">
        <row r="35">
          <cell r="D35">
            <v>9176</v>
          </cell>
        </row>
        <row r="41">
          <cell r="G41">
            <v>27333253.1094</v>
          </cell>
        </row>
        <row r="47">
          <cell r="E47">
            <v>18563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ZIPimex 2005"/>
      <sheetName val="ZIPimex2006"/>
      <sheetName val="rozpočet 01-06"/>
      <sheetName val="List3"/>
    </sheetNames>
    <sheetDataSet>
      <sheetData sheetId="3">
        <row r="33">
          <cell r="D33">
            <v>1500</v>
          </cell>
        </row>
        <row r="39">
          <cell r="G39">
            <v>9459975.7765</v>
          </cell>
        </row>
        <row r="43">
          <cell r="E43">
            <v>8135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inder 2005"/>
      <sheetName val="Binder 2006"/>
      <sheetName val="rozpočet 01-06"/>
      <sheetName val="List3"/>
    </sheetNames>
    <sheetDataSet>
      <sheetData sheetId="2">
        <row r="19">
          <cell r="D19">
            <v>1000</v>
          </cell>
        </row>
        <row r="25">
          <cell r="G25">
            <v>4979377.084500001</v>
          </cell>
        </row>
        <row r="29">
          <cell r="E29">
            <v>4292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ittal 2005"/>
      <sheetName val="Mittal 2006"/>
      <sheetName val="rozpočet 01-06"/>
      <sheetName val="List3"/>
    </sheetNames>
    <sheetDataSet>
      <sheetData sheetId="2">
        <row r="19">
          <cell r="D19">
            <v>1000</v>
          </cell>
        </row>
        <row r="25">
          <cell r="G25">
            <v>17161640.320799995</v>
          </cell>
        </row>
        <row r="29">
          <cell r="E29">
            <v>17172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Saluka-2001"/>
      <sheetName val="Saluka 2002"/>
      <sheetName val="Saluka 2003"/>
      <sheetName val="Saluka 2004"/>
      <sheetName val="Saluka 2005"/>
      <sheetName val="Saluka 2006"/>
      <sheetName val="rozpočet 03-06"/>
      <sheetName val="rozpočet 01-02"/>
      <sheetName val="List3"/>
    </sheetNames>
    <sheetDataSet>
      <sheetData sheetId="7">
        <row r="50">
          <cell r="D50">
            <v>10000</v>
          </cell>
        </row>
        <row r="56">
          <cell r="G56">
            <v>37111344.038100004</v>
          </cell>
        </row>
        <row r="63">
          <cell r="E63">
            <v>27169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K+Ventoure 2006"/>
      <sheetName val="rozpočet 01-06"/>
      <sheetName val="List3"/>
    </sheetNames>
    <sheetDataSet>
      <sheetData sheetId="1">
        <row r="12">
          <cell r="G12">
            <v>24215433.1509</v>
          </cell>
        </row>
        <row r="16">
          <cell r="E16">
            <v>24812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ROMANN 2006"/>
      <sheetName val="rozpočet 01-06"/>
      <sheetName val="List3"/>
    </sheetNames>
    <sheetDataSet>
      <sheetData sheetId="0">
        <row r="21">
          <cell r="C21">
            <v>1000117.97</v>
          </cell>
        </row>
      </sheetData>
      <sheetData sheetId="1">
        <row r="16">
          <cell r="E16">
            <v>1001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 2003"/>
      <sheetName val="PR 2004"/>
      <sheetName val="rozpočet 01-04"/>
      <sheetName val="List3"/>
    </sheetNames>
    <sheetDataSet>
      <sheetData sheetId="2">
        <row r="19">
          <cell r="G19">
            <v>1064258.8</v>
          </cell>
        </row>
        <row r="26">
          <cell r="E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MV 2003"/>
      <sheetName val="EMV 2004"/>
      <sheetName val="EMV 2005"/>
      <sheetName val="rozpočet 03-05"/>
      <sheetName val="List3"/>
    </sheetNames>
    <sheetDataSet>
      <sheetData sheetId="3">
        <row r="18">
          <cell r="G18">
            <v>854937.3</v>
          </cell>
        </row>
        <row r="22">
          <cell r="E22">
            <v>1800</v>
          </cell>
        </row>
        <row r="36">
          <cell r="E36">
            <v>1089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rozpočet 03-04"/>
    </sheetNames>
    <sheetDataSet>
      <sheetData sheetId="2">
        <row r="22">
          <cell r="G22">
            <v>10459884.206999997</v>
          </cell>
        </row>
        <row r="29">
          <cell r="E29">
            <v>6180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AGEL 2002"/>
      <sheetName val="NAGEL 2003"/>
      <sheetName val="NAGEL 2004"/>
      <sheetName val="rozpočet 01-04"/>
    </sheetNames>
    <sheetDataSet>
      <sheetData sheetId="3">
        <row r="31">
          <cell r="G31">
            <v>2415504.0028999997</v>
          </cell>
        </row>
        <row r="38">
          <cell r="E38">
            <v>8500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Saluka-2001"/>
      <sheetName val="Saluka 2002"/>
      <sheetName val="Saluka 2003"/>
      <sheetName val="Saluka 2004"/>
      <sheetName val="rozpočet 01-04"/>
      <sheetName val="rozpočet 01-02"/>
      <sheetName val="List3"/>
    </sheetNames>
    <sheetDataSet>
      <sheetData sheetId="5">
        <row r="23">
          <cell r="G23">
            <v>53406431.58379999</v>
          </cell>
        </row>
        <row r="30">
          <cell r="E30">
            <v>54000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 Lauder 99-00"/>
      <sheetName val="Lauder2001"/>
      <sheetName val="Lauder 2002"/>
      <sheetName val="CME 2000"/>
      <sheetName val="CME 2001 "/>
      <sheetName val="CME 2002"/>
      <sheetName val="CME 2003"/>
      <sheetName val="CME 2004"/>
      <sheetName val="rozpočet 99-04"/>
      <sheetName val="rozpočet 03"/>
      <sheetName val="rozpočet 02"/>
      <sheetName val="rozpočet 99-01"/>
      <sheetName val="odhad XII.02"/>
      <sheetName val="čj. 211-52 708"/>
      <sheetName val="čj. 211-30296"/>
    </sheetNames>
    <sheetDataSet>
      <sheetData sheetId="9">
        <row r="10">
          <cell r="G10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59" sqref="AC59"/>
    </sheetView>
  </sheetViews>
  <sheetFormatPr defaultColWidth="9.125" defaultRowHeight="12.75"/>
  <cols>
    <col min="1" max="1" width="21.75390625" style="0" customWidth="1"/>
    <col min="2" max="2" width="8.75390625" style="0" hidden="1" customWidth="1"/>
    <col min="3" max="3" width="9.875" style="0" hidden="1" customWidth="1"/>
    <col min="4" max="6" width="0" style="0" hidden="1" customWidth="1"/>
    <col min="7" max="7" width="10.125" style="0" hidden="1" customWidth="1"/>
    <col min="8" max="8" width="0" style="0" hidden="1" customWidth="1"/>
    <col min="9" max="9" width="10.00390625" style="0" hidden="1" customWidth="1"/>
    <col min="10" max="10" width="0" style="0" hidden="1" customWidth="1"/>
    <col min="11" max="11" width="10.125" style="0" hidden="1" customWidth="1"/>
    <col min="12" max="12" width="9.625" style="0" hidden="1" customWidth="1"/>
    <col min="13" max="13" width="10.125" style="0" hidden="1" customWidth="1"/>
    <col min="14" max="14" width="9.375" style="0" hidden="1" customWidth="1"/>
    <col min="15" max="15" width="10.125" style="0" hidden="1" customWidth="1"/>
    <col min="16" max="17" width="10.125" style="0" customWidth="1"/>
    <col min="18" max="18" width="10.25390625" style="0" hidden="1" customWidth="1"/>
    <col min="19" max="19" width="10.625" style="0" hidden="1" customWidth="1"/>
    <col min="20" max="20" width="12.00390625" style="0" customWidth="1"/>
    <col min="21" max="21" width="0.6171875" style="0" customWidth="1"/>
    <col min="22" max="23" width="0" style="0" hidden="1" customWidth="1"/>
    <col min="24" max="24" width="10.125" style="0" hidden="1" customWidth="1"/>
  </cols>
  <sheetData>
    <row r="1" spans="1:23" ht="13.5" thickBot="1">
      <c r="A1" t="s">
        <v>47</v>
      </c>
      <c r="W1" s="100"/>
    </row>
    <row r="2" spans="1:23" ht="13.5" thickBot="1">
      <c r="A2" t="s">
        <v>48</v>
      </c>
      <c r="W2" s="102"/>
    </row>
    <row r="3" spans="7:24" ht="13.5" thickBot="1">
      <c r="G3" s="45"/>
      <c r="W3" s="4" t="s">
        <v>41</v>
      </c>
      <c r="X3" s="28">
        <v>39051</v>
      </c>
    </row>
    <row r="4" spans="1:24" ht="12.75">
      <c r="A4" s="4" t="s">
        <v>16</v>
      </c>
      <c r="B4" s="13">
        <v>1999</v>
      </c>
      <c r="C4" s="9"/>
      <c r="D4" s="8">
        <v>2000</v>
      </c>
      <c r="E4" s="9"/>
      <c r="F4" s="8">
        <v>2001</v>
      </c>
      <c r="G4" s="44"/>
      <c r="H4" s="8">
        <v>2002</v>
      </c>
      <c r="I4" s="9"/>
      <c r="J4" s="8">
        <v>2003</v>
      </c>
      <c r="K4" s="9"/>
      <c r="L4" s="41">
        <v>2004</v>
      </c>
      <c r="M4" s="9"/>
      <c r="N4" s="41">
        <v>2005</v>
      </c>
      <c r="O4" s="9"/>
      <c r="P4" s="8">
        <v>2006</v>
      </c>
      <c r="Q4" s="9"/>
      <c r="R4" s="8" t="s">
        <v>0</v>
      </c>
      <c r="S4" s="9"/>
      <c r="T4" s="41">
        <v>2006</v>
      </c>
      <c r="U4" s="98"/>
      <c r="V4" s="92" t="s">
        <v>41</v>
      </c>
      <c r="W4" s="101" t="s">
        <v>42</v>
      </c>
      <c r="X4" s="92" t="s">
        <v>45</v>
      </c>
    </row>
    <row r="5" spans="1:24" ht="13.5" thickBot="1">
      <c r="A5" s="6" t="s">
        <v>17</v>
      </c>
      <c r="B5" s="14" t="s">
        <v>1</v>
      </c>
      <c r="C5" s="3" t="s">
        <v>2</v>
      </c>
      <c r="D5" s="14" t="s">
        <v>1</v>
      </c>
      <c r="E5" s="3" t="s">
        <v>2</v>
      </c>
      <c r="F5" s="14" t="s">
        <v>1</v>
      </c>
      <c r="G5" s="3" t="s">
        <v>2</v>
      </c>
      <c r="H5" s="14" t="s">
        <v>1</v>
      </c>
      <c r="I5" s="3" t="s">
        <v>2</v>
      </c>
      <c r="J5" s="14" t="s">
        <v>1</v>
      </c>
      <c r="K5" s="3" t="s">
        <v>2</v>
      </c>
      <c r="L5" s="14" t="s">
        <v>1</v>
      </c>
      <c r="M5" s="3" t="s">
        <v>2</v>
      </c>
      <c r="N5" s="14" t="s">
        <v>1</v>
      </c>
      <c r="O5" s="3" t="s">
        <v>2</v>
      </c>
      <c r="P5" s="76" t="s">
        <v>1</v>
      </c>
      <c r="Q5" s="3" t="s">
        <v>2</v>
      </c>
      <c r="R5" s="14" t="s">
        <v>1</v>
      </c>
      <c r="S5" s="3" t="s">
        <v>2</v>
      </c>
      <c r="T5" s="14" t="s">
        <v>34</v>
      </c>
      <c r="U5" s="57"/>
      <c r="V5" s="62" t="s">
        <v>46</v>
      </c>
      <c r="W5" s="95" t="s">
        <v>43</v>
      </c>
      <c r="X5" s="62" t="s">
        <v>35</v>
      </c>
    </row>
    <row r="6" spans="1:24" ht="13.5" hidden="1" thickBot="1">
      <c r="A6" s="12" t="s">
        <v>3</v>
      </c>
      <c r="B6" s="15">
        <v>3261</v>
      </c>
      <c r="C6" s="16">
        <v>3068</v>
      </c>
      <c r="D6" s="15">
        <v>14652</v>
      </c>
      <c r="E6" s="16">
        <v>14891</v>
      </c>
      <c r="F6" s="15">
        <v>53178</v>
      </c>
      <c r="G6" s="16">
        <v>53176</v>
      </c>
      <c r="H6" s="15">
        <v>0</v>
      </c>
      <c r="I6" s="16">
        <v>136</v>
      </c>
      <c r="J6" s="15"/>
      <c r="K6" s="16"/>
      <c r="L6" s="15">
        <v>0</v>
      </c>
      <c r="M6" s="16">
        <v>0</v>
      </c>
      <c r="N6" s="15">
        <v>0</v>
      </c>
      <c r="O6" s="16">
        <v>0</v>
      </c>
      <c r="P6" s="15"/>
      <c r="Q6" s="54"/>
      <c r="R6" s="15">
        <f>B6+D6+F6+H6+J6+L6+N6+P6</f>
        <v>71091</v>
      </c>
      <c r="S6" s="16">
        <f>C6+E6+G6+I6+K6+M6+O6+Q6</f>
        <v>71271</v>
      </c>
      <c r="T6" s="15"/>
      <c r="U6" s="16"/>
      <c r="V6" s="63"/>
      <c r="W6" s="68" t="s">
        <v>44</v>
      </c>
      <c r="X6" s="63"/>
    </row>
    <row r="7" spans="1:24" ht="12.75" customHeight="1" hidden="1">
      <c r="A7" s="7" t="s">
        <v>4</v>
      </c>
      <c r="B7" s="17">
        <v>0</v>
      </c>
      <c r="C7" s="18"/>
      <c r="D7" s="17">
        <v>1070</v>
      </c>
      <c r="E7" s="18">
        <v>831</v>
      </c>
      <c r="F7" s="17">
        <f>112526</f>
        <v>112526</v>
      </c>
      <c r="G7" s="18">
        <f>103486</f>
        <v>103486</v>
      </c>
      <c r="H7" s="17">
        <v>224934</v>
      </c>
      <c r="I7" s="18">
        <f>234008-135-132</f>
        <v>233741</v>
      </c>
      <c r="J7" s="17">
        <v>103210</v>
      </c>
      <c r="K7" s="18">
        <v>94555</v>
      </c>
      <c r="L7" s="17">
        <f>'[9]rozpočet 99-04'!$E$17</f>
        <v>0</v>
      </c>
      <c r="M7" s="18">
        <f>'[9]rozpočet 99-04'!$G$10/1000</f>
        <v>0</v>
      </c>
      <c r="N7" s="17">
        <v>0</v>
      </c>
      <c r="O7" s="18">
        <v>0</v>
      </c>
      <c r="P7" s="17"/>
      <c r="Q7" s="55"/>
      <c r="R7" s="17">
        <f aca="true" t="shared" si="0" ref="R7:R24">B7+D7+F7+H7+J7+L7+N7+P7</f>
        <v>441740</v>
      </c>
      <c r="S7" s="18">
        <f aca="true" t="shared" si="1" ref="S7:S24">C7+E7+G7+I7+K7+M7+O7+Q7</f>
        <v>432613</v>
      </c>
      <c r="T7" s="17"/>
      <c r="U7" s="18"/>
      <c r="V7" s="64"/>
      <c r="W7" s="63"/>
      <c r="X7" s="64"/>
    </row>
    <row r="8" spans="1:24" ht="12.75">
      <c r="A8" s="7" t="s">
        <v>5</v>
      </c>
      <c r="B8" s="17">
        <v>0</v>
      </c>
      <c r="C8" s="18"/>
      <c r="D8" s="17">
        <v>0</v>
      </c>
      <c r="E8" s="18"/>
      <c r="F8" s="17">
        <v>21700</v>
      </c>
      <c r="G8" s="18">
        <v>22310</v>
      </c>
      <c r="H8" s="17">
        <v>98166</v>
      </c>
      <c r="I8" s="18">
        <f>98167-488</f>
        <v>97679</v>
      </c>
      <c r="J8" s="17">
        <v>70780</v>
      </c>
      <c r="K8" s="18">
        <v>68643</v>
      </c>
      <c r="L8" s="17">
        <f>'[8]rozpočet 01-04'!$E$30</f>
        <v>54000</v>
      </c>
      <c r="M8" s="18">
        <f>'[8]rozpočet 01-04'!$G$23/1000</f>
        <v>53406.43158379999</v>
      </c>
      <c r="N8" s="17">
        <f>'[21]rozpočet 03-05'!$E$46</f>
        <v>115430</v>
      </c>
      <c r="O8" s="18">
        <f>'[21]rozpočet 03-05'!$G$39/1000</f>
        <v>108003.4734298</v>
      </c>
      <c r="P8" s="17">
        <f>'[35]rozpočet 03-06'!$E$63</f>
        <v>27169</v>
      </c>
      <c r="Q8" s="55">
        <f>'[35]rozpočet 03-06'!$G$56/1000</f>
        <v>37111.344038100004</v>
      </c>
      <c r="R8" s="17">
        <f t="shared" si="0"/>
        <v>387245</v>
      </c>
      <c r="S8" s="18">
        <f t="shared" si="1"/>
        <v>387153.2490517</v>
      </c>
      <c r="T8" s="17">
        <f>'[35]rozpočet 03-06'!$D$50</f>
        <v>10000</v>
      </c>
      <c r="U8" s="70"/>
      <c r="V8" s="93">
        <f>2975+3000</f>
        <v>5975</v>
      </c>
      <c r="W8" s="88" t="e">
        <f>V8-#REF!</f>
        <v>#REF!</v>
      </c>
      <c r="X8" s="93" t="e">
        <f>W8-36</f>
        <v>#REF!</v>
      </c>
    </row>
    <row r="9" spans="1:24" ht="12.75">
      <c r="A9" s="7" t="s">
        <v>24</v>
      </c>
      <c r="B9" s="17">
        <v>0</v>
      </c>
      <c r="C9" s="18"/>
      <c r="D9" s="17">
        <v>0</v>
      </c>
      <c r="E9" s="18"/>
      <c r="F9" s="17">
        <v>0</v>
      </c>
      <c r="G9" s="18">
        <v>0</v>
      </c>
      <c r="H9" s="17">
        <v>0</v>
      </c>
      <c r="I9" s="18">
        <v>0</v>
      </c>
      <c r="J9" s="17">
        <v>28705</v>
      </c>
      <c r="K9" s="18">
        <v>9670</v>
      </c>
      <c r="L9" s="17">
        <f>'[6]rozpočet 03-04'!$E$29</f>
        <v>6180</v>
      </c>
      <c r="M9" s="18">
        <f>'[6]rozpočet 03-04'!$G$22/1000</f>
        <v>10459.884206999997</v>
      </c>
      <c r="N9" s="17">
        <f>'[15]rozpočet 03-05'!$E$46</f>
        <v>52070</v>
      </c>
      <c r="O9" s="18">
        <f>'[15]rozpočet 03-05'!$G$38/1000</f>
        <v>55009.7403185</v>
      </c>
      <c r="P9" s="17">
        <f>'[25]rozpočet 03-06'!$E$71</f>
        <v>86281</v>
      </c>
      <c r="Q9" s="55">
        <f>'[25]rozpočet 03-06'!$G$63/1000</f>
        <v>93930.80553999997</v>
      </c>
      <c r="R9" s="17">
        <f t="shared" si="0"/>
        <v>173236</v>
      </c>
      <c r="S9" s="18">
        <f t="shared" si="1"/>
        <v>169070.43006549997</v>
      </c>
      <c r="T9" s="17">
        <f>'[25]rozpočet 03-06'!$D$57</f>
        <v>9000</v>
      </c>
      <c r="U9" s="70"/>
      <c r="V9" s="93">
        <f>120+2000</f>
        <v>2120</v>
      </c>
      <c r="W9" s="88" t="e">
        <f>V9-#REF!</f>
        <v>#REF!</v>
      </c>
      <c r="X9" s="93" t="e">
        <f aca="true" t="shared" si="2" ref="X9:X22">W9</f>
        <v>#REF!</v>
      </c>
    </row>
    <row r="10" spans="1:24" ht="12.75">
      <c r="A10" s="7" t="s">
        <v>7</v>
      </c>
      <c r="B10" s="17">
        <v>0</v>
      </c>
      <c r="C10" s="18"/>
      <c r="D10" s="17">
        <v>0</v>
      </c>
      <c r="E10" s="18"/>
      <c r="F10" s="17">
        <v>0</v>
      </c>
      <c r="G10" s="18"/>
      <c r="H10" s="17">
        <v>3800</v>
      </c>
      <c r="I10" s="18">
        <v>3704</v>
      </c>
      <c r="J10" s="17">
        <v>10595</v>
      </c>
      <c r="K10" s="18">
        <v>25283</v>
      </c>
      <c r="L10" s="17">
        <f>'[7]rozpočet 01-04'!$E$38</f>
        <v>8500</v>
      </c>
      <c r="M10" s="18">
        <f>'[7]rozpočet 01-04'!$G$31/1000</f>
        <v>2415.5040028999997</v>
      </c>
      <c r="N10" s="17">
        <f>'[18]rozpočet 01-05'!$E$48</f>
        <v>1570</v>
      </c>
      <c r="O10" s="18">
        <f>'[18]rozpočet 01-05'!$G$41/1000</f>
        <v>1330.6118517999998</v>
      </c>
      <c r="P10" s="17">
        <f>'[26]rozpočet 01-06'!$E$64</f>
        <v>0</v>
      </c>
      <c r="Q10" s="55">
        <f>'[26]rozpočet 01-06'!$G$57/1000</f>
        <v>1470.0710814999998</v>
      </c>
      <c r="R10" s="17">
        <f t="shared" si="0"/>
        <v>24465</v>
      </c>
      <c r="S10" s="18">
        <f t="shared" si="1"/>
        <v>34203.1869362</v>
      </c>
      <c r="T10" s="17">
        <f>'[26]rozpočet 01-06'!$D$52</f>
        <v>2000</v>
      </c>
      <c r="U10" s="71"/>
      <c r="V10" s="64">
        <v>710</v>
      </c>
      <c r="W10" s="89" t="e">
        <f>V10-#REF!</f>
        <v>#REF!</v>
      </c>
      <c r="X10" s="64" t="e">
        <f t="shared" si="2"/>
        <v>#REF!</v>
      </c>
    </row>
    <row r="11" spans="1:24" ht="12.75">
      <c r="A11" s="7" t="s">
        <v>10</v>
      </c>
      <c r="B11" s="17"/>
      <c r="C11" s="18"/>
      <c r="D11" s="17"/>
      <c r="E11" s="18"/>
      <c r="F11" s="17"/>
      <c r="G11" s="18"/>
      <c r="H11" s="17"/>
      <c r="I11" s="18"/>
      <c r="J11" s="17">
        <v>2210</v>
      </c>
      <c r="K11" s="18">
        <v>2058</v>
      </c>
      <c r="L11" s="17">
        <f>'[5]rozpočet 03-05'!$E$22</f>
        <v>1800</v>
      </c>
      <c r="M11" s="18">
        <f>'[5]rozpočet 03-05'!$G$18/1000</f>
        <v>854.9373</v>
      </c>
      <c r="N11" s="17">
        <f>'[5]rozpočet 03-05'!$E$36</f>
        <v>1089</v>
      </c>
      <c r="O11" s="18">
        <f>'[24]rozpočet 03-05'!$G$32/1000</f>
        <v>258.65959</v>
      </c>
      <c r="P11" s="17">
        <f>'[27]rozpočet 03-06'!$E$50</f>
        <v>17266</v>
      </c>
      <c r="Q11" s="55">
        <f>'[27]rozpočet 03-06'!$G$46/1000</f>
        <v>18069.8663952</v>
      </c>
      <c r="R11" s="17">
        <f t="shared" si="0"/>
        <v>22365</v>
      </c>
      <c r="S11" s="18">
        <f t="shared" si="1"/>
        <v>21241.4632852</v>
      </c>
      <c r="T11" s="17">
        <f>'[27]rozpočet 03-06'!$D$40</f>
        <v>2000</v>
      </c>
      <c r="U11" s="71"/>
      <c r="V11" s="64">
        <v>3500</v>
      </c>
      <c r="W11" s="89" t="e">
        <f>V11-#REF!</f>
        <v>#REF!</v>
      </c>
      <c r="X11" s="64" t="e">
        <f t="shared" si="2"/>
        <v>#REF!</v>
      </c>
    </row>
    <row r="12" spans="1:24" ht="12.75">
      <c r="A12" s="7" t="s">
        <v>21</v>
      </c>
      <c r="B12" s="17"/>
      <c r="C12" s="18"/>
      <c r="D12" s="17"/>
      <c r="E12" s="18"/>
      <c r="F12" s="17"/>
      <c r="G12" s="18"/>
      <c r="H12" s="17"/>
      <c r="I12" s="18"/>
      <c r="J12" s="17">
        <v>1400</v>
      </c>
      <c r="K12" s="18">
        <v>1148</v>
      </c>
      <c r="L12" s="17">
        <f>'[4]rozpočet 01-04'!$E$26</f>
        <v>0</v>
      </c>
      <c r="M12" s="18">
        <f>'[4]rozpočet 01-04'!$G$19/1000</f>
        <v>1064.2588</v>
      </c>
      <c r="N12" s="17">
        <v>0</v>
      </c>
      <c r="O12" s="18">
        <v>0</v>
      </c>
      <c r="P12" s="17"/>
      <c r="Q12" s="55"/>
      <c r="R12" s="17">
        <f t="shared" si="0"/>
        <v>1400</v>
      </c>
      <c r="S12" s="18">
        <f t="shared" si="1"/>
        <v>2212.2588</v>
      </c>
      <c r="T12" s="17"/>
      <c r="U12" s="71"/>
      <c r="V12" s="64">
        <v>0</v>
      </c>
      <c r="W12" s="89" t="e">
        <f>V12-#REF!</f>
        <v>#REF!</v>
      </c>
      <c r="X12" s="64" t="e">
        <f t="shared" si="2"/>
        <v>#REF!</v>
      </c>
    </row>
    <row r="13" spans="1:24" ht="12.75">
      <c r="A13" s="7" t="s">
        <v>22</v>
      </c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>
        <f>'[11]rozpočet 01-04'!$E$21</f>
        <v>2000</v>
      </c>
      <c r="M13" s="18">
        <f>'[11]rozpočet 01-04'!$G$14/1000</f>
        <v>1802.7931999999998</v>
      </c>
      <c r="N13" s="17">
        <f>'[20]rozpočet 04-05'!$E$32</f>
        <v>0</v>
      </c>
      <c r="O13" s="18">
        <f>'[20]rozpočet 04-05'!$G$28/1000</f>
        <v>223.125</v>
      </c>
      <c r="P13" s="17"/>
      <c r="Q13" s="55"/>
      <c r="R13" s="17">
        <f t="shared" si="0"/>
        <v>2000</v>
      </c>
      <c r="S13" s="18">
        <f t="shared" si="1"/>
        <v>2025.9181999999998</v>
      </c>
      <c r="T13" s="17"/>
      <c r="U13" s="71"/>
      <c r="V13" s="64">
        <v>0</v>
      </c>
      <c r="W13" s="89" t="e">
        <f>V13-#REF!</f>
        <v>#REF!</v>
      </c>
      <c r="X13" s="64" t="e">
        <f t="shared" si="2"/>
        <v>#REF!</v>
      </c>
    </row>
    <row r="14" spans="1:24" ht="12.75">
      <c r="A14" s="7" t="s">
        <v>25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>
        <f>'[16]rozpočet 05'!$E$18</f>
        <v>2380</v>
      </c>
      <c r="O14" s="18">
        <f>'[16]rozpočet 05'!$G$14/1000</f>
        <v>2142.6555</v>
      </c>
      <c r="P14" s="17">
        <f>'[28]rozpočet 2005-06'!$E$32</f>
        <v>0</v>
      </c>
      <c r="Q14" s="55">
        <f>'[28]rozpočet 2005-06'!$G$28/1000</f>
        <v>205.275</v>
      </c>
      <c r="R14" s="17">
        <f t="shared" si="0"/>
        <v>2380</v>
      </c>
      <c r="S14" s="18">
        <f t="shared" si="1"/>
        <v>2347.9305</v>
      </c>
      <c r="T14" s="17">
        <f>'[28]rozpočet 2005-06'!$D$22</f>
        <v>240</v>
      </c>
      <c r="U14" s="71"/>
      <c r="V14" s="64">
        <v>0</v>
      </c>
      <c r="W14" s="89" t="e">
        <f>V14-#REF!</f>
        <v>#REF!</v>
      </c>
      <c r="X14" s="64">
        <v>0</v>
      </c>
    </row>
    <row r="15" spans="1:24" ht="12.75">
      <c r="A15" s="7" t="s">
        <v>11</v>
      </c>
      <c r="B15" s="17"/>
      <c r="C15" s="18"/>
      <c r="D15" s="17"/>
      <c r="E15" s="18"/>
      <c r="F15" s="17"/>
      <c r="G15" s="18"/>
      <c r="H15" s="17"/>
      <c r="I15" s="18"/>
      <c r="J15" s="17">
        <v>1000</v>
      </c>
      <c r="K15" s="18">
        <v>727</v>
      </c>
      <c r="L15" s="17">
        <f>'[3]rozpočet 01-04'!$E$26</f>
        <v>0</v>
      </c>
      <c r="M15" s="18">
        <f>'[3]rozpočet 01-04'!$G$19/1000</f>
        <v>17.014200000000002</v>
      </c>
      <c r="N15" s="17">
        <v>0</v>
      </c>
      <c r="O15" s="18">
        <v>0</v>
      </c>
      <c r="P15" s="17"/>
      <c r="Q15" s="55"/>
      <c r="R15" s="17">
        <f t="shared" si="0"/>
        <v>1000</v>
      </c>
      <c r="S15" s="18">
        <f t="shared" si="1"/>
        <v>744.0142</v>
      </c>
      <c r="T15" s="17"/>
      <c r="U15" s="71"/>
      <c r="V15" s="64">
        <v>0</v>
      </c>
      <c r="W15" s="89" t="e">
        <f>V15-#REF!</f>
        <v>#REF!</v>
      </c>
      <c r="X15" s="64" t="e">
        <f t="shared" si="2"/>
        <v>#REF!</v>
      </c>
    </row>
    <row r="16" spans="1:24" ht="12.75">
      <c r="A16" s="7" t="s">
        <v>12</v>
      </c>
      <c r="B16" s="17"/>
      <c r="C16" s="18"/>
      <c r="D16" s="17"/>
      <c r="E16" s="18"/>
      <c r="F16" s="17"/>
      <c r="G16" s="18"/>
      <c r="H16" s="17"/>
      <c r="I16" s="18"/>
      <c r="J16" s="17">
        <v>200</v>
      </c>
      <c r="K16" s="18">
        <v>131</v>
      </c>
      <c r="L16" s="17">
        <f>'[2]rozpočet 04'!$E$26</f>
        <v>1544</v>
      </c>
      <c r="M16" s="18">
        <f>'[2]rozpočet 04'!$G$19/1000</f>
        <v>542.3288292</v>
      </c>
      <c r="N16" s="17">
        <f>'[17]rozpočet 03-05'!$E$37</f>
        <v>200</v>
      </c>
      <c r="O16" s="18">
        <f>'[17]rozpočet 03-05'!$G$33/1000</f>
        <v>0</v>
      </c>
      <c r="P16" s="17">
        <f>'[29]rozpočet 03-05'!$E$51</f>
        <v>0</v>
      </c>
      <c r="Q16" s="55">
        <f>'[29]rozpočet 03-05'!$G$47/1000</f>
        <v>16.2792</v>
      </c>
      <c r="R16" s="17">
        <f t="shared" si="0"/>
        <v>1944</v>
      </c>
      <c r="S16" s="18">
        <f t="shared" si="1"/>
        <v>689.6080291999999</v>
      </c>
      <c r="T16" s="17">
        <f>'[29]rozpočet 03-05'!$D$41</f>
        <v>500</v>
      </c>
      <c r="U16" s="71"/>
      <c r="V16" s="64">
        <v>0</v>
      </c>
      <c r="W16" s="89" t="e">
        <f>V16-#REF!</f>
        <v>#REF!</v>
      </c>
      <c r="X16" s="64">
        <v>-483</v>
      </c>
    </row>
    <row r="17" spans="1:24" ht="12.75">
      <c r="A17" s="38" t="s">
        <v>13</v>
      </c>
      <c r="B17" s="39"/>
      <c r="C17" s="40"/>
      <c r="D17" s="39"/>
      <c r="E17" s="40"/>
      <c r="F17" s="39"/>
      <c r="G17" s="40"/>
      <c r="H17" s="39"/>
      <c r="I17" s="40"/>
      <c r="J17" s="39">
        <v>509</v>
      </c>
      <c r="K17" s="40">
        <v>391</v>
      </c>
      <c r="L17" s="39">
        <f>'[1]rozpočet 03-04'!$E$26</f>
        <v>1400</v>
      </c>
      <c r="M17" s="40">
        <f>'[1]rozpočet 03-04'!$G$19/1000</f>
        <v>844.9178709</v>
      </c>
      <c r="N17" s="39">
        <f>'[19]rozpočet 03-05'!$E$36</f>
        <v>205</v>
      </c>
      <c r="O17" s="40">
        <f>'[19]rozpočet 03-05'!$G$32/1000</f>
        <v>24.0975</v>
      </c>
      <c r="P17" s="39">
        <f>'[30]rozpočet 03-06'!$E$50</f>
        <v>734</v>
      </c>
      <c r="Q17" s="56">
        <f>'[30]rozpočet 03-06'!$G$46/1000</f>
        <v>1219.5430356999998</v>
      </c>
      <c r="R17" s="39">
        <f t="shared" si="0"/>
        <v>2848</v>
      </c>
      <c r="S17" s="40">
        <f t="shared" si="1"/>
        <v>2479.5584066</v>
      </c>
      <c r="T17" s="39">
        <f>'[30]rozpočet 03-06'!$D$40</f>
        <v>500</v>
      </c>
      <c r="U17" s="72"/>
      <c r="V17" s="65">
        <v>120</v>
      </c>
      <c r="W17" s="90" t="e">
        <f>V17-#REF!</f>
        <v>#REF!</v>
      </c>
      <c r="X17" s="65" t="e">
        <f t="shared" si="2"/>
        <v>#REF!</v>
      </c>
    </row>
    <row r="18" spans="1:24" ht="12.75">
      <c r="A18" s="7" t="s">
        <v>20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>
        <f>'[10]rozpočet 01-04'!$E$18</f>
        <v>5200</v>
      </c>
      <c r="M18" s="18">
        <f>'[10]Sugar 2004'!$C$21/1000</f>
        <v>1580.99579</v>
      </c>
      <c r="N18" s="17">
        <f>'[13]rozpočet 01-05'!$E$31</f>
        <v>28011</v>
      </c>
      <c r="O18" s="18">
        <f>'[13]rozpočet 01-05'!$G$25/1000</f>
        <v>22756.522083600004</v>
      </c>
      <c r="P18" s="39">
        <f>'[31]rozpočet 01-06'!$E$47</f>
        <v>18563</v>
      </c>
      <c r="Q18" s="56">
        <f>'[31]rozpočet 01-06'!$G$41/1000</f>
        <v>27333.2531094</v>
      </c>
      <c r="R18" s="39">
        <f t="shared" si="0"/>
        <v>51774</v>
      </c>
      <c r="S18" s="40">
        <f t="shared" si="1"/>
        <v>51670.77098300001</v>
      </c>
      <c r="T18" s="39">
        <f>'[31]rozpočet 01-06'!$D$35</f>
        <v>9176</v>
      </c>
      <c r="U18" s="72"/>
      <c r="V18" s="65">
        <v>400</v>
      </c>
      <c r="W18" s="90" t="e">
        <f>V18-#REF!</f>
        <v>#REF!</v>
      </c>
      <c r="X18" s="65" t="e">
        <f t="shared" si="2"/>
        <v>#REF!</v>
      </c>
    </row>
    <row r="19" spans="1:24" ht="12.75">
      <c r="A19" s="7" t="s">
        <v>23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>
        <f>'[12]rozpočet 01-04'!$E$18</f>
        <v>2376</v>
      </c>
      <c r="M19" s="18">
        <f>'[12]rozpočet 01-04'!$G$11/1000</f>
        <v>817.4467</v>
      </c>
      <c r="N19" s="17">
        <f>'[14]rozpočet 01-05'!$E$29</f>
        <v>1450</v>
      </c>
      <c r="O19" s="18">
        <f>'[14]rozpočet 01-05'!$G$25/1000</f>
        <v>1230.90625</v>
      </c>
      <c r="P19" s="17">
        <f>'[32]rozpočet 01-06'!$E$43</f>
        <v>8135</v>
      </c>
      <c r="Q19" s="55">
        <f>'[32]rozpočet 01-06'!$G$39/1000</f>
        <v>9459.9757765</v>
      </c>
      <c r="R19" s="17">
        <f t="shared" si="0"/>
        <v>11961</v>
      </c>
      <c r="S19" s="18">
        <f t="shared" si="1"/>
        <v>11508.3287265</v>
      </c>
      <c r="T19" s="17">
        <f>'[32]rozpočet 01-06'!$D$33</f>
        <v>1500</v>
      </c>
      <c r="U19" s="71"/>
      <c r="V19" s="64">
        <v>200</v>
      </c>
      <c r="W19" s="89" t="e">
        <f>V19-#REF!</f>
        <v>#REF!</v>
      </c>
      <c r="X19" s="64" t="e">
        <f t="shared" si="2"/>
        <v>#REF!</v>
      </c>
    </row>
    <row r="20" spans="1:24" ht="12.75">
      <c r="A20" s="7" t="s">
        <v>27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>
        <f>'[23]rozpočet 01-05'!$E$15</f>
        <v>895</v>
      </c>
      <c r="O20" s="18">
        <f>'[23]rozpočet 01-05'!$G$11/1000</f>
        <v>586.7806699999999</v>
      </c>
      <c r="P20" s="17">
        <f>'[33]rozpočet 01-06'!$E$29</f>
        <v>4292</v>
      </c>
      <c r="Q20" s="55">
        <f>'[33]rozpočet 01-06'!$G$25/1000</f>
        <v>4979.377084500001</v>
      </c>
      <c r="R20" s="17">
        <f t="shared" si="0"/>
        <v>5187</v>
      </c>
      <c r="S20" s="18">
        <f t="shared" si="1"/>
        <v>5566.157754500001</v>
      </c>
      <c r="T20" s="17">
        <f>'[33]rozpočet 01-06'!$D$19</f>
        <v>1000</v>
      </c>
      <c r="U20" s="71"/>
      <c r="V20" s="64">
        <v>550</v>
      </c>
      <c r="W20" s="89" t="e">
        <f>V20-#REF!</f>
        <v>#REF!</v>
      </c>
      <c r="X20" s="64" t="e">
        <f t="shared" si="2"/>
        <v>#REF!</v>
      </c>
    </row>
    <row r="21" spans="1:24" ht="12.75">
      <c r="A21" s="7" t="s">
        <v>28</v>
      </c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>
        <f>'[22]rozpočet 01-05'!$E$15</f>
        <v>700</v>
      </c>
      <c r="O21" s="18">
        <f>'[22]Mittal 2005'!$C$19/1000</f>
        <v>609.00154</v>
      </c>
      <c r="P21" s="17">
        <f>'[34]rozpočet 01-06'!$E$29</f>
        <v>17172</v>
      </c>
      <c r="Q21" s="55">
        <f>'[34]rozpočet 01-06'!$G$25/1000</f>
        <v>17161.640320799994</v>
      </c>
      <c r="R21" s="17">
        <f t="shared" si="0"/>
        <v>17872</v>
      </c>
      <c r="S21" s="18">
        <f t="shared" si="1"/>
        <v>17770.641860799995</v>
      </c>
      <c r="T21" s="17">
        <f>'[34]rozpočet 01-06'!$D$19</f>
        <v>1000</v>
      </c>
      <c r="U21" s="71"/>
      <c r="V21" s="64">
        <v>2000</v>
      </c>
      <c r="W21" s="89" t="e">
        <f>V21-#REF!</f>
        <v>#REF!</v>
      </c>
      <c r="X21" s="64" t="e">
        <f t="shared" si="2"/>
        <v>#REF!</v>
      </c>
    </row>
    <row r="22" spans="1:24" ht="12.75">
      <c r="A22" s="38" t="s">
        <v>36</v>
      </c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>
        <f>'[36]rozpočet 01-06'!$E$16</f>
        <v>24812</v>
      </c>
      <c r="Q22" s="56">
        <f>'[36]rozpočet 01-06'!$G$12/1000</f>
        <v>24215.4331509</v>
      </c>
      <c r="R22" s="39">
        <f t="shared" si="0"/>
        <v>24812</v>
      </c>
      <c r="S22" s="40">
        <f t="shared" si="1"/>
        <v>24215.4331509</v>
      </c>
      <c r="T22" s="39"/>
      <c r="U22" s="72"/>
      <c r="V22" s="65">
        <v>9300</v>
      </c>
      <c r="W22" s="90" t="e">
        <f>V22-#REF!</f>
        <v>#REF!</v>
      </c>
      <c r="X22" s="65" t="e">
        <f t="shared" si="2"/>
        <v>#REF!</v>
      </c>
    </row>
    <row r="23" spans="1:24" ht="13.5" thickBot="1">
      <c r="A23" s="38" t="s">
        <v>37</v>
      </c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>
        <f>'[37]rozpočet 01-06'!$E$16</f>
        <v>1001</v>
      </c>
      <c r="Q23" s="56">
        <f>'[37]GROMANN 2006'!$C$21/1000</f>
        <v>1000.11797</v>
      </c>
      <c r="R23" s="39">
        <f t="shared" si="0"/>
        <v>1001</v>
      </c>
      <c r="S23" s="40">
        <f t="shared" si="1"/>
        <v>1000.11797</v>
      </c>
      <c r="T23" s="39"/>
      <c r="U23" s="73"/>
      <c r="V23" s="66">
        <v>0</v>
      </c>
      <c r="W23" s="91" t="e">
        <f>V23-#REF!</f>
        <v>#REF!</v>
      </c>
      <c r="X23" s="66">
        <v>-2999</v>
      </c>
    </row>
    <row r="24" spans="1:24" ht="12.75">
      <c r="A24" s="105" t="s">
        <v>40</v>
      </c>
      <c r="B24" s="106"/>
      <c r="C24" s="107"/>
      <c r="D24" s="106"/>
      <c r="E24" s="107"/>
      <c r="F24" s="106"/>
      <c r="G24" s="107"/>
      <c r="H24" s="106"/>
      <c r="I24" s="107"/>
      <c r="J24" s="108"/>
      <c r="K24" s="107"/>
      <c r="L24" s="108"/>
      <c r="M24" s="107"/>
      <c r="N24" s="108"/>
      <c r="O24" s="107"/>
      <c r="P24" s="108">
        <v>575</v>
      </c>
      <c r="Q24" s="109">
        <v>575</v>
      </c>
      <c r="R24" s="108">
        <f t="shared" si="0"/>
        <v>575</v>
      </c>
      <c r="S24" s="107">
        <f t="shared" si="1"/>
        <v>575</v>
      </c>
      <c r="T24" s="108"/>
      <c r="U24" s="74"/>
      <c r="V24" s="67">
        <v>0</v>
      </c>
      <c r="W24" s="85" t="e">
        <f>V24-#REF!</f>
        <v>#REF!</v>
      </c>
      <c r="X24" s="67"/>
    </row>
    <row r="25" spans="1:24" ht="2.25" customHeight="1" thickBot="1">
      <c r="A25" s="5"/>
      <c r="B25" s="67"/>
      <c r="C25" s="67"/>
      <c r="D25" s="67"/>
      <c r="E25" s="67"/>
      <c r="F25" s="67"/>
      <c r="G25" s="67"/>
      <c r="H25" s="67"/>
      <c r="I25" s="67"/>
      <c r="J25" s="21"/>
      <c r="K25" s="22"/>
      <c r="L25" s="21"/>
      <c r="M25" s="22"/>
      <c r="N25" s="21"/>
      <c r="O25" s="22"/>
      <c r="P25" s="21"/>
      <c r="Q25" s="22"/>
      <c r="R25" s="21"/>
      <c r="S25" s="22"/>
      <c r="T25" s="21"/>
      <c r="U25" s="74"/>
      <c r="V25" s="67"/>
      <c r="W25" s="85"/>
      <c r="X25" s="67"/>
    </row>
    <row r="26" spans="1:24" ht="13.5" thickBot="1">
      <c r="A26" s="80" t="s">
        <v>0</v>
      </c>
      <c r="B26" s="103">
        <f>SUM(B6:B10)</f>
        <v>3261</v>
      </c>
      <c r="C26" s="103">
        <f>SUM(C6:C10)</f>
        <v>3068</v>
      </c>
      <c r="D26" s="103">
        <f aca="true" t="shared" si="3" ref="D26:I26">SUM(D6:D10)</f>
        <v>15722</v>
      </c>
      <c r="E26" s="103">
        <f t="shared" si="3"/>
        <v>15722</v>
      </c>
      <c r="F26" s="103">
        <f t="shared" si="3"/>
        <v>187404</v>
      </c>
      <c r="G26" s="103">
        <f t="shared" si="3"/>
        <v>178972</v>
      </c>
      <c r="H26" s="103">
        <f t="shared" si="3"/>
        <v>326900</v>
      </c>
      <c r="I26" s="103">
        <f t="shared" si="3"/>
        <v>335260</v>
      </c>
      <c r="J26" s="81">
        <f>SUM(J6:J17)</f>
        <v>218609</v>
      </c>
      <c r="K26" s="82">
        <f>SUM(K6:K17)</f>
        <v>202606</v>
      </c>
      <c r="L26" s="81">
        <f>SUM(L6:L23)</f>
        <v>83000</v>
      </c>
      <c r="M26" s="82">
        <f>SUM(M6:M23)</f>
        <v>73806.51248379999</v>
      </c>
      <c r="N26" s="81">
        <f>SUM(N6:N23)</f>
        <v>204000</v>
      </c>
      <c r="O26" s="82">
        <f>SUM(O6:O23)</f>
        <v>192175.57373369997</v>
      </c>
      <c r="P26" s="81">
        <f>SUM(P6:P24)</f>
        <v>206000</v>
      </c>
      <c r="Q26" s="82">
        <f>SUM(Q6:Q24)</f>
        <v>236747.98170259994</v>
      </c>
      <c r="R26" s="81">
        <f>B26+D26+F26+H26+J26+L26+N26+P26</f>
        <v>1244896</v>
      </c>
      <c r="S26" s="104">
        <f>C26+E26+G26+I26+K26+M26+O26+Q26</f>
        <v>1238358.0679201</v>
      </c>
      <c r="T26" s="81">
        <f>SUM(T8:T24)</f>
        <v>36916</v>
      </c>
      <c r="U26" s="75"/>
      <c r="V26" s="94">
        <f>SUM(V6:V24)</f>
        <v>24875</v>
      </c>
      <c r="W26" s="86" t="e">
        <f>V26-#REF!</f>
        <v>#REF!</v>
      </c>
      <c r="X26" s="94" t="e">
        <f>SUM(X8:X24)</f>
        <v>#REF!</v>
      </c>
    </row>
    <row r="27" spans="1:23" ht="12.75" hidden="1" thickBot="1">
      <c r="A27" s="5" t="s">
        <v>33</v>
      </c>
      <c r="B27" s="21"/>
      <c r="C27" s="22"/>
      <c r="D27" s="21"/>
      <c r="E27" s="22"/>
      <c r="F27" s="21"/>
      <c r="G27" s="22"/>
      <c r="H27" s="59"/>
      <c r="I27" s="22"/>
      <c r="J27" s="59"/>
      <c r="K27" s="22"/>
      <c r="L27" s="26"/>
      <c r="M27" s="22"/>
      <c r="N27" s="26">
        <v>25093</v>
      </c>
      <c r="O27" s="22"/>
      <c r="P27" s="26"/>
      <c r="Q27" s="26"/>
      <c r="R27" s="59">
        <f>SUM(R6:R24)</f>
        <v>1244896</v>
      </c>
      <c r="S27" s="60">
        <f>SUM(S6:S24)</f>
        <v>1238358.0679201002</v>
      </c>
      <c r="T27" s="97"/>
      <c r="U27" s="61"/>
      <c r="W27" s="69" t="e">
        <f>SUM(W6:W24)</f>
        <v>#REF!</v>
      </c>
    </row>
    <row r="28" spans="1:21" ht="12.75" hidden="1">
      <c r="A28" s="42" t="s">
        <v>26</v>
      </c>
      <c r="B28" s="21"/>
      <c r="C28" s="23"/>
      <c r="D28" s="24"/>
      <c r="E28" s="23"/>
      <c r="F28" s="24"/>
      <c r="G28" s="30"/>
      <c r="H28" s="29"/>
      <c r="I28" s="30"/>
      <c r="J28" s="29"/>
      <c r="K28" s="30"/>
      <c r="L28" s="25"/>
      <c r="M28" s="23"/>
      <c r="N28" s="58">
        <v>12547</v>
      </c>
      <c r="O28" s="23"/>
      <c r="P28" s="25"/>
      <c r="Q28" s="25"/>
      <c r="R28" s="10"/>
      <c r="S28" s="47"/>
      <c r="T28" s="96"/>
      <c r="U28" s="50"/>
    </row>
    <row r="29" spans="1:21" ht="12.75" hidden="1">
      <c r="A29" s="25"/>
      <c r="B29" s="26"/>
      <c r="C29" s="25"/>
      <c r="D29" s="25"/>
      <c r="E29" s="25"/>
      <c r="F29" s="25" t="s">
        <v>8</v>
      </c>
      <c r="G29" s="23"/>
      <c r="H29" s="25"/>
      <c r="I29" s="23" t="s">
        <v>30</v>
      </c>
      <c r="J29" s="25" t="s">
        <v>14</v>
      </c>
      <c r="K29" s="23"/>
      <c r="L29" s="25" t="s">
        <v>31</v>
      </c>
      <c r="M29" s="23"/>
      <c r="N29" s="46" t="s">
        <v>14</v>
      </c>
      <c r="O29" s="23"/>
      <c r="P29" s="25"/>
      <c r="Q29" s="25"/>
      <c r="R29" s="25"/>
      <c r="S29" s="25"/>
      <c r="T29" s="48"/>
      <c r="U29" s="51"/>
    </row>
    <row r="30" spans="1:21" ht="12.75" hidden="1">
      <c r="A30" t="s">
        <v>18</v>
      </c>
      <c r="B30" s="11"/>
      <c r="F30" t="s">
        <v>29</v>
      </c>
      <c r="G30" s="23" t="s">
        <v>4</v>
      </c>
      <c r="H30" s="1" t="s">
        <v>5</v>
      </c>
      <c r="I30" s="23"/>
      <c r="J30" t="s">
        <v>4</v>
      </c>
      <c r="K30" s="23">
        <v>174</v>
      </c>
      <c r="L30" s="46" t="s">
        <v>32</v>
      </c>
      <c r="M30" s="23">
        <f>26+24</f>
        <v>50</v>
      </c>
      <c r="N30" s="25" t="s">
        <v>5</v>
      </c>
      <c r="O30" s="23">
        <f>36+22</f>
        <v>58</v>
      </c>
      <c r="P30" s="25"/>
      <c r="Q30" s="25"/>
      <c r="R30" s="11"/>
      <c r="S30" s="11"/>
      <c r="T30" s="48"/>
      <c r="U30" s="50"/>
    </row>
    <row r="31" spans="6:21" ht="12.75" hidden="1">
      <c r="F31" t="s">
        <v>4</v>
      </c>
      <c r="G31" s="23" t="s">
        <v>9</v>
      </c>
      <c r="I31" s="23"/>
      <c r="J31" t="s">
        <v>5</v>
      </c>
      <c r="K31" s="23">
        <f>15+18+30+21</f>
        <v>84</v>
      </c>
      <c r="L31" s="25"/>
      <c r="M31" s="23"/>
      <c r="N31" s="25"/>
      <c r="O31" s="23"/>
      <c r="P31" s="25"/>
      <c r="Q31" s="25"/>
      <c r="T31" s="48"/>
      <c r="U31" s="50"/>
    </row>
    <row r="32" spans="6:21" ht="12.75" hidden="1">
      <c r="F32" s="27">
        <v>760</v>
      </c>
      <c r="G32" s="36">
        <v>411</v>
      </c>
      <c r="I32" s="23">
        <v>52</v>
      </c>
      <c r="J32" t="s">
        <v>7</v>
      </c>
      <c r="K32" s="23">
        <v>58</v>
      </c>
      <c r="L32" s="25"/>
      <c r="M32" s="23"/>
      <c r="N32" s="25"/>
      <c r="O32" s="23"/>
      <c r="P32" s="25"/>
      <c r="Q32" s="25"/>
      <c r="T32" s="53"/>
      <c r="U32" s="52"/>
    </row>
    <row r="33" spans="6:21" ht="12.75" hidden="1">
      <c r="F33" s="11" t="s">
        <v>5</v>
      </c>
      <c r="G33" s="2"/>
      <c r="I33" s="23"/>
      <c r="J33" t="s">
        <v>6</v>
      </c>
      <c r="K33" s="31">
        <v>2</v>
      </c>
      <c r="L33" s="33"/>
      <c r="M33" s="31"/>
      <c r="N33" s="33"/>
      <c r="O33" s="31"/>
      <c r="P33" s="33"/>
      <c r="Q33" s="33"/>
      <c r="T33" s="48"/>
      <c r="U33" s="51"/>
    </row>
    <row r="34" spans="6:21" ht="12.75" hidden="1">
      <c r="F34">
        <v>210</v>
      </c>
      <c r="G34" s="23">
        <v>210</v>
      </c>
      <c r="I34" s="23"/>
      <c r="K34" s="37">
        <f>SUM(K30:K33)</f>
        <v>318</v>
      </c>
      <c r="L34" s="25"/>
      <c r="M34" s="23"/>
      <c r="N34" s="25"/>
      <c r="O34" s="23"/>
      <c r="P34" s="25"/>
      <c r="Q34" s="25"/>
      <c r="S34">
        <f>G32+K34</f>
        <v>729</v>
      </c>
      <c r="T34" s="49"/>
      <c r="U34" s="52"/>
    </row>
    <row r="35" spans="13:20" ht="13.5" hidden="1" thickBot="1">
      <c r="M35" s="3"/>
      <c r="O35" s="3"/>
      <c r="P35" s="25"/>
      <c r="Q35" s="25"/>
      <c r="S35" s="28"/>
      <c r="T35" s="48"/>
    </row>
    <row r="36" spans="1:19" ht="12.75" hidden="1">
      <c r="A36" s="30" t="s">
        <v>15</v>
      </c>
      <c r="B36" s="32"/>
      <c r="C36" s="30"/>
      <c r="D36" s="32"/>
      <c r="E36" s="30"/>
      <c r="F36" s="32"/>
      <c r="G36" s="30"/>
      <c r="H36" s="32"/>
      <c r="I36" s="30"/>
      <c r="J36" s="32"/>
      <c r="K36" s="30"/>
      <c r="L36" s="32"/>
      <c r="M36" s="32"/>
      <c r="N36" s="32"/>
      <c r="O36" s="32"/>
      <c r="P36" s="32"/>
      <c r="Q36" s="32"/>
      <c r="R36" s="32"/>
      <c r="S36" s="30"/>
    </row>
    <row r="37" spans="1:19" ht="13.5" hidden="1" thickBot="1">
      <c r="A37" s="6" t="s">
        <v>19</v>
      </c>
      <c r="B37" s="19">
        <f>B26</f>
        <v>3261</v>
      </c>
      <c r="C37" s="20">
        <f>C26</f>
        <v>3068</v>
      </c>
      <c r="D37" s="19">
        <f>D26</f>
        <v>15722</v>
      </c>
      <c r="E37" s="20">
        <f>E26</f>
        <v>15722</v>
      </c>
      <c r="F37" s="19">
        <f>F26+F32+F34</f>
        <v>188374</v>
      </c>
      <c r="G37" s="20">
        <f>G26+G32+G34</f>
        <v>179593</v>
      </c>
      <c r="H37" s="19">
        <f>H26+I32</f>
        <v>326952</v>
      </c>
      <c r="I37" s="43">
        <f>I26+I32</f>
        <v>335312</v>
      </c>
      <c r="J37" s="19">
        <f>J26+K34</f>
        <v>218927</v>
      </c>
      <c r="K37" s="20">
        <f>K26+K34</f>
        <v>202924</v>
      </c>
      <c r="L37" s="19">
        <f>L26+M30</f>
        <v>83050</v>
      </c>
      <c r="M37" s="19">
        <f>M26+M30</f>
        <v>73856.51248379999</v>
      </c>
      <c r="N37" s="19">
        <f>N26+O30</f>
        <v>204058</v>
      </c>
      <c r="O37" s="19">
        <f>O26+O30</f>
        <v>192233.57373369997</v>
      </c>
      <c r="P37" s="19"/>
      <c r="Q37" s="19"/>
      <c r="R37" s="34">
        <f>B37+D37+F37+H37+J37+L37+N37</f>
        <v>1040344</v>
      </c>
      <c r="S37" s="35">
        <f>C37+E37+G37+I37+K37+M37+O37</f>
        <v>1002709.0862174999</v>
      </c>
    </row>
    <row r="38" ht="12.75" hidden="1"/>
    <row r="39" ht="12.75" hidden="1"/>
    <row r="40" spans="1:19" ht="12.75" hidden="1" thickBot="1">
      <c r="A40" s="77" t="s">
        <v>38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>
        <v>75</v>
      </c>
      <c r="Q40" s="79">
        <v>75</v>
      </c>
      <c r="R40" s="79"/>
      <c r="S40" s="79"/>
    </row>
    <row r="41" spans="1:21" ht="13.5" hidden="1" thickBot="1">
      <c r="A41" s="80"/>
      <c r="B41" s="81"/>
      <c r="C41" s="82"/>
      <c r="D41" s="81"/>
      <c r="E41" s="82"/>
      <c r="F41" s="81"/>
      <c r="G41" s="82"/>
      <c r="H41" s="81"/>
      <c r="I41" s="82"/>
      <c r="J41" s="81"/>
      <c r="K41" s="82"/>
      <c r="L41" s="81"/>
      <c r="M41" s="82"/>
      <c r="N41" s="81"/>
      <c r="O41" s="82"/>
      <c r="P41" s="83"/>
      <c r="Q41" s="84"/>
      <c r="R41" s="81"/>
      <c r="S41" s="82"/>
      <c r="T41" s="81"/>
      <c r="U41" s="99"/>
    </row>
    <row r="42" spans="1:17" ht="12.75" hidden="1">
      <c r="A42" t="s">
        <v>39</v>
      </c>
      <c r="P42" s="87">
        <f>P26+P40+P41</f>
        <v>206075</v>
      </c>
      <c r="Q42" s="87">
        <f>Q26+Q40+Q41</f>
        <v>236822.98170259994</v>
      </c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</sheetData>
  <printOptions horizontalCentered="1"/>
  <pageMargins left="0" right="0" top="1.3779527559055118" bottom="0" header="0.5118110236220472" footer="0.5118110236220472"/>
  <pageSetup horizontalDpi="600" verticalDpi="600" orientation="portrait" paperSize="9" scale="115" r:id="rId1"/>
  <headerFooter alignWithMargins="0">
    <oddHeader>&amp;R&amp;"Arial CE,tučné"&amp;11&amp;UPříloha č. 2 starna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2002-12-04T07:50:07Z</dcterms:created>
  <cp:category/>
  <cp:version/>
  <cp:contentType/>
  <cp:contentStatus/>
</cp:coreProperties>
</file>