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tabRatio="618" activeTab="0"/>
  </bookViews>
  <sheets>
    <sheet name="MF " sheetId="1" r:id="rId1"/>
    <sheet name="GFŘ " sheetId="2" r:id="rId2"/>
    <sheet name="GŘC" sheetId="3" r:id="rId3"/>
    <sheet name="ÚZSVM" sheetId="4" r:id="rId4"/>
    <sheet name="KFA" sheetId="5" r:id="rId5"/>
    <sheet name="Kapitola MF" sheetId="6" r:id="rId6"/>
    <sheet name="List2" sheetId="7" r:id="rId7"/>
  </sheets>
  <definedNames>
    <definedName name="_xlnm.Print_Titles" localSheetId="5">'Kapitola MF'!$A:$AL,'Kapitola MF'!$1:$14</definedName>
  </definedNames>
  <calcPr fullCalcOnLoad="1"/>
</workbook>
</file>

<file path=xl/sharedStrings.xml><?xml version="1.0" encoding="utf-8"?>
<sst xmlns="http://schemas.openxmlformats.org/spreadsheetml/2006/main" count="965" uniqueCount="213">
  <si>
    <t>Rozpočet</t>
  </si>
  <si>
    <t xml:space="preserve">              </t>
  </si>
  <si>
    <t>Příjmy</t>
  </si>
  <si>
    <t>Běžné  výdaje</t>
  </si>
  <si>
    <t>Výdaje</t>
  </si>
  <si>
    <t>z toho:</t>
  </si>
  <si>
    <t>Druh</t>
  </si>
  <si>
    <t>z toho :</t>
  </si>
  <si>
    <t>pojistné</t>
  </si>
  <si>
    <t>příděl</t>
  </si>
  <si>
    <t>ostatní</t>
  </si>
  <si>
    <t>Programy</t>
  </si>
  <si>
    <t>rozpoč.</t>
  </si>
  <si>
    <t>nedaňové</t>
  </si>
  <si>
    <t>FKSP</t>
  </si>
  <si>
    <t>soc.</t>
  </si>
  <si>
    <t>celkem</t>
  </si>
  <si>
    <t>příprava</t>
  </si>
  <si>
    <t>opatření</t>
  </si>
  <si>
    <t>číslo</t>
  </si>
  <si>
    <t>kapitálové</t>
  </si>
  <si>
    <t>platy</t>
  </si>
  <si>
    <t>OPPP</t>
  </si>
  <si>
    <t>dávky</t>
  </si>
  <si>
    <t>výdaje</t>
  </si>
  <si>
    <t>programy</t>
  </si>
  <si>
    <t>politika</t>
  </si>
  <si>
    <t>(kód)</t>
  </si>
  <si>
    <t>rozp. opatření</t>
  </si>
  <si>
    <t>přij.dotace</t>
  </si>
  <si>
    <t>důch.p.</t>
  </si>
  <si>
    <t>situace</t>
  </si>
  <si>
    <t>Rozp.opatření č.</t>
  </si>
  <si>
    <t>Rozp. op. 1. čtvrtl.</t>
  </si>
  <si>
    <t>Rozp. op. 2. čtvrtl.</t>
  </si>
  <si>
    <t>Rozp. op. 3. čtvrtl.</t>
  </si>
  <si>
    <t>Rozp. op. 4.čtvrtl.</t>
  </si>
  <si>
    <t>Rozp. op. celkem</t>
  </si>
  <si>
    <t>Vysvětlivky:</t>
  </si>
  <si>
    <t>kód 1</t>
  </si>
  <si>
    <t>rozpočtová opatření provedená v kompetenci ústředního orgánu (nemění se závazné ukazatele kapitoly)</t>
  </si>
  <si>
    <t>kód 3</t>
  </si>
  <si>
    <t>rozpočtová opatření provedená  na základě návrhu resortu schvalovaná Ministerstvem financí (změna závazných ukazatelů kapitoly)</t>
  </si>
  <si>
    <t>kód 5</t>
  </si>
  <si>
    <t>rozpočtové opatření provedená  na základě usnesení vlády o úpravě celkových objemů schváleného státního rozpočtu ČR (tento kód se používá dle dispozic MF)</t>
  </si>
  <si>
    <t>běžné</t>
  </si>
  <si>
    <t>mimo</t>
  </si>
  <si>
    <t xml:space="preserve"> věcné výdaje</t>
  </si>
  <si>
    <t xml:space="preserve"> </t>
  </si>
  <si>
    <t>Kapitálové</t>
  </si>
  <si>
    <t>investičního majetku</t>
  </si>
  <si>
    <t>Programy reprodukce</t>
  </si>
  <si>
    <t>proti-</t>
  </si>
  <si>
    <t>drogová</t>
  </si>
  <si>
    <t>na kriz.</t>
  </si>
  <si>
    <t>Správa</t>
  </si>
  <si>
    <t>Finanční</t>
  </si>
  <si>
    <t xml:space="preserve">majetku </t>
  </si>
  <si>
    <t>zab .pl.</t>
  </si>
  <si>
    <t>mechan.</t>
  </si>
  <si>
    <t>státu</t>
  </si>
  <si>
    <t>úkolů</t>
  </si>
  <si>
    <t>EHP/</t>
  </si>
  <si>
    <t>a zastup.</t>
  </si>
  <si>
    <t>ústř.org.</t>
  </si>
  <si>
    <t>Norsko</t>
  </si>
  <si>
    <t xml:space="preserve">Daňová </t>
  </si>
  <si>
    <t>správa</t>
  </si>
  <si>
    <t>finanč.</t>
  </si>
  <si>
    <t>orgány</t>
  </si>
  <si>
    <t>průřezové ukazatele</t>
  </si>
  <si>
    <t xml:space="preserve">celní </t>
  </si>
  <si>
    <t>z toho:      specifické ukazatele</t>
  </si>
  <si>
    <t xml:space="preserve">ostatní </t>
  </si>
  <si>
    <t xml:space="preserve">platy </t>
  </si>
  <si>
    <t>zaměst.</t>
  </si>
  <si>
    <t>konference</t>
  </si>
  <si>
    <t>Mezinár.</t>
  </si>
  <si>
    <r>
      <t>z toho:</t>
    </r>
    <r>
      <rPr>
        <sz val="10"/>
        <rFont val="Arial CE"/>
        <family val="0"/>
      </rPr>
      <t xml:space="preserve"> rezerva ÚFO</t>
    </r>
  </si>
  <si>
    <t>EHP/Norsko</t>
  </si>
  <si>
    <t xml:space="preserve">Výdaje </t>
  </si>
  <si>
    <t>spojené s</t>
  </si>
  <si>
    <t>výkonem</t>
  </si>
  <si>
    <t>PRES EU</t>
  </si>
  <si>
    <t xml:space="preserve"> z toho:</t>
  </si>
  <si>
    <t>nedaň. kapit.a transfery celkem</t>
  </si>
  <si>
    <t>pojistné na s.z.</t>
  </si>
  <si>
    <t>příjmy</t>
  </si>
  <si>
    <t>z EU</t>
  </si>
  <si>
    <t xml:space="preserve">11. zasedání </t>
  </si>
  <si>
    <t>RILO WE</t>
  </si>
  <si>
    <t>poměru</t>
  </si>
  <si>
    <t>v pracov.</t>
  </si>
  <si>
    <t>platy zam.</t>
  </si>
  <si>
    <t>ozbr. sborů</t>
  </si>
  <si>
    <t xml:space="preserve"> a složek ve</t>
  </si>
  <si>
    <t>služeb. pom.</t>
  </si>
  <si>
    <t>v prac. pom.</t>
  </si>
  <si>
    <t>odvozené od</t>
  </si>
  <si>
    <t>pl. ústav.činit.</t>
  </si>
  <si>
    <t>spolufin.</t>
  </si>
  <si>
    <t>EU- 2007</t>
  </si>
  <si>
    <t>až 2013</t>
  </si>
  <si>
    <t xml:space="preserve">z toho:      </t>
  </si>
  <si>
    <t xml:space="preserve">z toho:     </t>
  </si>
  <si>
    <t>mzdové</t>
  </si>
  <si>
    <t>prostředky</t>
  </si>
  <si>
    <t xml:space="preserve">                </t>
  </si>
  <si>
    <t>daňové příjmy celkem</t>
  </si>
  <si>
    <t>bez. poj.</t>
  </si>
  <si>
    <t xml:space="preserve">daňové </t>
  </si>
  <si>
    <t>Zahraniční</t>
  </si>
  <si>
    <t>rozvojová</t>
  </si>
  <si>
    <t>pomoc</t>
  </si>
  <si>
    <t>Zahranič.</t>
  </si>
  <si>
    <t>rozvoj.</t>
  </si>
  <si>
    <t>EHP/Nor.</t>
  </si>
  <si>
    <t>Švýc.</t>
  </si>
  <si>
    <t>ost. průřezové ukazatele</t>
  </si>
  <si>
    <t>EHP/Nor.,Švýc.</t>
  </si>
  <si>
    <t>z toho:  specif. ukaz.</t>
  </si>
  <si>
    <t>EU-</t>
  </si>
  <si>
    <t>specif. ukaz.</t>
  </si>
  <si>
    <t xml:space="preserve">z toho: </t>
  </si>
  <si>
    <t>EU</t>
  </si>
  <si>
    <t xml:space="preserve">č.   - čj. </t>
  </si>
  <si>
    <t>Kanceláře</t>
  </si>
  <si>
    <t>finančního</t>
  </si>
  <si>
    <t>arbitra</t>
  </si>
  <si>
    <t>č.    - čj.</t>
  </si>
  <si>
    <t>zab .činn..</t>
  </si>
  <si>
    <t>fin. arbitra</t>
  </si>
  <si>
    <t xml:space="preserve">č. 1  - čj. </t>
  </si>
  <si>
    <t>Schvál. rozp. 2013</t>
  </si>
  <si>
    <t>č. 1  - čj.  30 413</t>
  </si>
  <si>
    <t>č. 2  - čj. 30 037</t>
  </si>
  <si>
    <t>č. 3  - čj. 32 382</t>
  </si>
  <si>
    <t>č. 4  - čj. 32 489</t>
  </si>
  <si>
    <t>č. 5  - čj. 32 800-1</t>
  </si>
  <si>
    <t>č. 6  - čj. 33 184</t>
  </si>
  <si>
    <t>č. 7  - čj. 32 800-2</t>
  </si>
  <si>
    <t>č. 8  - čj. 36 459</t>
  </si>
  <si>
    <t>č. 9  - čj. 33 469</t>
  </si>
  <si>
    <t>č. 10  - čj. 38 513</t>
  </si>
  <si>
    <t>č. 11  - čj. 38 549</t>
  </si>
  <si>
    <t>č. 12  - čj. 39 832</t>
  </si>
  <si>
    <t>č. 13  - čj. 39 832</t>
  </si>
  <si>
    <t>č. 14  - čj. 36 698</t>
  </si>
  <si>
    <t>č. 15  - čj. 39 773</t>
  </si>
  <si>
    <t>č. 16  - čj. 51 147</t>
  </si>
  <si>
    <t>č. 17  - čj. 47 191</t>
  </si>
  <si>
    <t>č. 18  - čj. 52 604</t>
  </si>
  <si>
    <t>č. 19  - čj. 52 072</t>
  </si>
  <si>
    <t>č. 20  - čj. 54 712</t>
  </si>
  <si>
    <t xml:space="preserve">č. 20 a) </t>
  </si>
  <si>
    <t>č. 21  - čj. 53 954</t>
  </si>
  <si>
    <t>č. 22  - čj. 36 460</t>
  </si>
  <si>
    <t>č. 23  - čj. 55 983</t>
  </si>
  <si>
    <t>č. 24  - čj. 54 434</t>
  </si>
  <si>
    <t>č. 25  - čj. 59 247</t>
  </si>
  <si>
    <t>č. 26  - čj. 66 064</t>
  </si>
  <si>
    <t xml:space="preserve">č. 26 a) </t>
  </si>
  <si>
    <t xml:space="preserve">č. 26 b) </t>
  </si>
  <si>
    <t>č. 27  - čj. 66 850</t>
  </si>
  <si>
    <t>č. 28  - čj. 64 447</t>
  </si>
  <si>
    <t>Upr. rozp. k  30. 9.</t>
  </si>
  <si>
    <t>č. 29  - čj. 62 096</t>
  </si>
  <si>
    <t>č. 30  - čj. 66 227</t>
  </si>
  <si>
    <t>č. 31  - čj. 69 357</t>
  </si>
  <si>
    <t>č. 32  - čj. 63 462</t>
  </si>
  <si>
    <t>č. 33  - čj. 69 586</t>
  </si>
  <si>
    <t>č. 34  - čj. 75 521</t>
  </si>
  <si>
    <t xml:space="preserve">č. 34 a) </t>
  </si>
  <si>
    <t xml:space="preserve">č. 34 b) </t>
  </si>
  <si>
    <t>č. 35  - čj. 74 811</t>
  </si>
  <si>
    <t>č. 36  - čj. 73 248</t>
  </si>
  <si>
    <t>č. 37  - čj. 77 298</t>
  </si>
  <si>
    <t xml:space="preserve">č. 37 a) </t>
  </si>
  <si>
    <t>č. 38  - čj. 80 076</t>
  </si>
  <si>
    <t xml:space="preserve">č. 38 a) </t>
  </si>
  <si>
    <t>č. 39  - čj. 86 072</t>
  </si>
  <si>
    <t xml:space="preserve">výdaje </t>
  </si>
  <si>
    <t>SMVS</t>
  </si>
  <si>
    <t>č. 40  - čj. 82 350</t>
  </si>
  <si>
    <t>č. 41  - čj. 82 350</t>
  </si>
  <si>
    <t xml:space="preserve">č. 41 a) </t>
  </si>
  <si>
    <t>Přehled rozpočtových opatření k 31. 12. 2013 - kapitola  312 celkem</t>
  </si>
  <si>
    <t>Přehled rozpočtových opatření k 31. 12. 2013 - Kancelář finančního arbitra</t>
  </si>
  <si>
    <t>Přehled rozpočtových opatření k 31. 12. 2013 - Úřad pro zastupování státu ve věcech majetkových</t>
  </si>
  <si>
    <t>Přehled rozpočtových opatření k 31. 12. 2013 - Generální ředitelství cel</t>
  </si>
  <si>
    <t>Přehled rozpočtových opatření k 31. 12. 2013  - Generální finanční ředitelství</t>
  </si>
  <si>
    <t>Přehled rozpočtových opatření k 31. 12. 2013 - Ministerstvo financí</t>
  </si>
  <si>
    <t>č. 42  - čj. 81 995</t>
  </si>
  <si>
    <t>Upr. rozp. k  31. 12.</t>
  </si>
  <si>
    <t>č. 43  - čj. 81 995</t>
  </si>
  <si>
    <t xml:space="preserve">č. 43 a) </t>
  </si>
  <si>
    <t>č. 44  - čj. 101 249</t>
  </si>
  <si>
    <t>č. 45  - čj. 108 522</t>
  </si>
  <si>
    <t>č. 46  - čj. 108 234</t>
  </si>
  <si>
    <t>č. 47  - čj. 110 125</t>
  </si>
  <si>
    <t>č. 48  - čj. 110 313</t>
  </si>
  <si>
    <t>č. 49  - čj. 110 188</t>
  </si>
  <si>
    <t>č. 50  - čj. 110 913</t>
  </si>
  <si>
    <t xml:space="preserve">č. 50 a) </t>
  </si>
  <si>
    <t>č. 51  - čj. 113 545</t>
  </si>
  <si>
    <t>č. 52  - čj. 110 912</t>
  </si>
  <si>
    <t>č. 53  - čj. 110 912</t>
  </si>
  <si>
    <t>č. 54  - čj. 111 229</t>
  </si>
  <si>
    <t>č. 55  - čj. 103 841</t>
  </si>
  <si>
    <t xml:space="preserve">č. 55 a) </t>
  </si>
  <si>
    <t>č. 56  - čj. 110 124</t>
  </si>
  <si>
    <t xml:space="preserve">č. 54 a) </t>
  </si>
  <si>
    <t>kod 3 včetně vázání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</si>
</sst>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#,##0;\-\ #,##0"/>
    <numFmt numFmtId="165" formatCode="\+#,##0;\-#,##0"/>
    <numFmt numFmtId="166" formatCode="#,##0;[Red]#,##0"/>
    <numFmt numFmtId="167" formatCode="0;[Red]0"/>
    <numFmt numFmtId="168" formatCode="#,##0_ ;[Red]\-#,##0\ "/>
    <numFmt numFmtId="169" formatCode="\+#,##0;\-#,##0,"/>
    <numFmt numFmtId="170" formatCode="#,##0_ ;\-#,##0\ "/>
    <numFmt numFmtId="171" formatCode="#,##0.0"/>
    <numFmt numFmtId="172" formatCode="#,##0.0;[Red]#,##0.0"/>
    <numFmt numFmtId="173" formatCode="0.0"/>
    <numFmt numFmtId="174" formatCode="\+#,##0.0;\-#,##0.0"/>
    <numFmt numFmtId="175" formatCode="\+#,##0.0;\-#,##0.0,"/>
    <numFmt numFmtId="176" formatCode="\+#,##0\ &quot;Kč&quot;;\-#,##0\ &quot;Kč&quot;"/>
    <numFmt numFmtId="177" formatCode="\+#,##0.0;\-#,##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2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2"/>
    </font>
    <font>
      <sz val="10"/>
      <color indexed="16"/>
      <name val="Arial CE"/>
      <family val="0"/>
    </font>
    <font>
      <b/>
      <sz val="10"/>
      <color indexed="16"/>
      <name val="Arial CE"/>
      <family val="0"/>
    </font>
    <font>
      <b/>
      <sz val="9"/>
      <color indexed="16"/>
      <name val="Arial CE"/>
      <family val="0"/>
    </font>
    <font>
      <b/>
      <sz val="10"/>
      <color indexed="12"/>
      <name val="Arial CE"/>
      <family val="2"/>
    </font>
    <font>
      <sz val="10"/>
      <color indexed="20"/>
      <name val="Arial CE"/>
      <family val="2"/>
    </font>
    <font>
      <u val="single"/>
      <sz val="10"/>
      <color indexed="20"/>
      <name val="Arial CE"/>
      <family val="2"/>
    </font>
    <font>
      <b/>
      <sz val="10"/>
      <color indexed="20"/>
      <name val="Arial CE"/>
      <family val="0"/>
    </font>
    <font>
      <sz val="10"/>
      <color indexed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medium"/>
      <right style="medium"/>
      <top style="dashed"/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hair"/>
      <bottom style="dotted"/>
    </border>
    <border>
      <left style="medium"/>
      <right>
        <color indexed="63"/>
      </right>
      <top style="dott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8" xfId="0" applyBorder="1" applyAlignment="1">
      <alignment horizontal="centerContinuous"/>
    </xf>
    <xf numFmtId="166" fontId="0" fillId="0" borderId="2" xfId="0" applyNumberForma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Continuous"/>
    </xf>
    <xf numFmtId="3" fontId="0" fillId="0" borderId="21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1" fillId="0" borderId="2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9" fontId="0" fillId="0" borderId="21" xfId="0" applyNumberFormat="1" applyBorder="1" applyAlignment="1">
      <alignment/>
    </xf>
    <xf numFmtId="165" fontId="1" fillId="0" borderId="31" xfId="0" applyNumberFormat="1" applyFont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1" fillId="0" borderId="34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165" fontId="1" fillId="0" borderId="36" xfId="0" applyNumberFormat="1" applyFont="1" applyBorder="1" applyAlignment="1">
      <alignment horizontal="right"/>
    </xf>
    <xf numFmtId="165" fontId="0" fillId="0" borderId="37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0" fillId="0" borderId="38" xfId="0" applyBorder="1" applyAlignment="1">
      <alignment horizontal="center"/>
    </xf>
    <xf numFmtId="165" fontId="0" fillId="0" borderId="39" xfId="0" applyNumberFormat="1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0" fillId="0" borderId="38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5" fontId="1" fillId="0" borderId="43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165" fontId="1" fillId="0" borderId="46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47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3" fontId="0" fillId="0" borderId="38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5" fontId="1" fillId="0" borderId="50" xfId="0" applyNumberFormat="1" applyFont="1" applyBorder="1" applyAlignment="1">
      <alignment/>
    </xf>
    <xf numFmtId="165" fontId="1" fillId="0" borderId="51" xfId="0" applyNumberFormat="1" applyFont="1" applyBorder="1" applyAlignment="1">
      <alignment horizontal="right"/>
    </xf>
    <xf numFmtId="165" fontId="1" fillId="0" borderId="5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166" fontId="1" fillId="0" borderId="52" xfId="0" applyNumberFormat="1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1" fillId="0" borderId="36" xfId="0" applyNumberFormat="1" applyFont="1" applyBorder="1" applyAlignment="1">
      <alignment/>
    </xf>
    <xf numFmtId="169" fontId="0" fillId="0" borderId="40" xfId="0" applyNumberFormat="1" applyBorder="1" applyAlignment="1">
      <alignment/>
    </xf>
    <xf numFmtId="165" fontId="0" fillId="0" borderId="54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69" fontId="0" fillId="0" borderId="38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165" fontId="0" fillId="0" borderId="43" xfId="0" applyNumberFormat="1" applyBorder="1" applyAlignment="1">
      <alignment/>
    </xf>
    <xf numFmtId="165" fontId="0" fillId="0" borderId="45" xfId="0" applyNumberFormat="1" applyBorder="1" applyAlignment="1">
      <alignment/>
    </xf>
    <xf numFmtId="0" fontId="5" fillId="0" borderId="38" xfId="0" applyFont="1" applyBorder="1" applyAlignment="1">
      <alignment horizontal="left"/>
    </xf>
    <xf numFmtId="0" fontId="5" fillId="0" borderId="38" xfId="0" applyNumberFormat="1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50" xfId="0" applyBorder="1" applyAlignment="1">
      <alignment horizontal="center"/>
    </xf>
    <xf numFmtId="169" fontId="0" fillId="0" borderId="60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1" fillId="0" borderId="63" xfId="0" applyNumberFormat="1" applyFont="1" applyBorder="1" applyAlignment="1">
      <alignment horizontal="right"/>
    </xf>
    <xf numFmtId="165" fontId="1" fillId="0" borderId="64" xfId="0" applyNumberFormat="1" applyFont="1" applyBorder="1" applyAlignment="1">
      <alignment/>
    </xf>
    <xf numFmtId="165" fontId="1" fillId="0" borderId="65" xfId="0" applyNumberFormat="1" applyFont="1" applyBorder="1" applyAlignment="1">
      <alignment/>
    </xf>
    <xf numFmtId="165" fontId="1" fillId="0" borderId="61" xfId="0" applyNumberFormat="1" applyFont="1" applyBorder="1" applyAlignment="1">
      <alignment/>
    </xf>
    <xf numFmtId="165" fontId="1" fillId="0" borderId="62" xfId="0" applyNumberFormat="1" applyFont="1" applyBorder="1" applyAlignment="1">
      <alignment/>
    </xf>
    <xf numFmtId="165" fontId="1" fillId="0" borderId="66" xfId="0" applyNumberFormat="1" applyFont="1" applyBorder="1" applyAlignment="1">
      <alignment/>
    </xf>
    <xf numFmtId="165" fontId="1" fillId="0" borderId="67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165" fontId="1" fillId="0" borderId="68" xfId="0" applyNumberFormat="1" applyFont="1" applyBorder="1" applyAlignment="1">
      <alignment/>
    </xf>
    <xf numFmtId="165" fontId="1" fillId="0" borderId="6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70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169" fontId="0" fillId="0" borderId="23" xfId="0" applyNumberFormat="1" applyBorder="1" applyAlignment="1">
      <alignment/>
    </xf>
    <xf numFmtId="169" fontId="0" fillId="0" borderId="23" xfId="0" applyNumberFormat="1" applyBorder="1" applyAlignment="1">
      <alignment/>
    </xf>
    <xf numFmtId="0" fontId="1" fillId="0" borderId="71" xfId="0" applyFont="1" applyBorder="1" applyAlignment="1">
      <alignment horizontal="left"/>
    </xf>
    <xf numFmtId="0" fontId="0" fillId="0" borderId="72" xfId="0" applyBorder="1" applyAlignment="1">
      <alignment/>
    </xf>
    <xf numFmtId="0" fontId="1" fillId="0" borderId="73" xfId="0" applyFont="1" applyBorder="1" applyAlignment="1">
      <alignment horizontal="left"/>
    </xf>
    <xf numFmtId="0" fontId="0" fillId="0" borderId="20" xfId="0" applyBorder="1" applyAlignment="1">
      <alignment horizontal="left"/>
    </xf>
    <xf numFmtId="165" fontId="0" fillId="0" borderId="74" xfId="0" applyNumberFormat="1" applyBorder="1" applyAlignment="1">
      <alignment/>
    </xf>
    <xf numFmtId="0" fontId="0" fillId="0" borderId="38" xfId="0" applyFont="1" applyBorder="1" applyAlignment="1">
      <alignment horizontal="center"/>
    </xf>
    <xf numFmtId="165" fontId="1" fillId="0" borderId="36" xfId="0" applyNumberFormat="1" applyFon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24" xfId="0" applyNumberFormat="1" applyBorder="1" applyAlignment="1">
      <alignment/>
    </xf>
    <xf numFmtId="0" fontId="0" fillId="2" borderId="38" xfId="0" applyNumberForma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165" fontId="0" fillId="0" borderId="76" xfId="0" applyNumberFormat="1" applyBorder="1" applyAlignment="1">
      <alignment/>
    </xf>
    <xf numFmtId="165" fontId="0" fillId="0" borderId="77" xfId="0" applyNumberForma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6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4" xfId="0" applyFont="1" applyBorder="1" applyAlignment="1">
      <alignment horizontal="right"/>
    </xf>
    <xf numFmtId="165" fontId="1" fillId="0" borderId="58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0" fontId="0" fillId="0" borderId="38" xfId="0" applyFont="1" applyFill="1" applyBorder="1" applyAlignment="1">
      <alignment horizontal="center"/>
    </xf>
    <xf numFmtId="3" fontId="1" fillId="0" borderId="4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1" fillId="0" borderId="50" xfId="0" applyNumberFormat="1" applyFont="1" applyBorder="1" applyAlignment="1">
      <alignment/>
    </xf>
    <xf numFmtId="0" fontId="10" fillId="0" borderId="4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169" fontId="0" fillId="0" borderId="62" xfId="0" applyNumberFormat="1" applyBorder="1" applyAlignment="1">
      <alignment/>
    </xf>
    <xf numFmtId="3" fontId="0" fillId="0" borderId="62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165" fontId="0" fillId="0" borderId="23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36" xfId="0" applyNumberFormat="1" applyFont="1" applyFill="1" applyBorder="1" applyAlignment="1">
      <alignment/>
    </xf>
    <xf numFmtId="166" fontId="1" fillId="2" borderId="33" xfId="0" applyNumberFormat="1" applyFont="1" applyFill="1" applyBorder="1" applyAlignment="1">
      <alignment/>
    </xf>
    <xf numFmtId="166" fontId="1" fillId="2" borderId="34" xfId="0" applyNumberFormat="1" applyFont="1" applyFill="1" applyBorder="1" applyAlignment="1">
      <alignment/>
    </xf>
    <xf numFmtId="166" fontId="1" fillId="2" borderId="52" xfId="0" applyNumberFormat="1" applyFont="1" applyFill="1" applyBorder="1" applyAlignment="1">
      <alignment/>
    </xf>
    <xf numFmtId="166" fontId="1" fillId="2" borderId="5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64" fontId="0" fillId="0" borderId="41" xfId="0" applyNumberFormat="1" applyFont="1" applyBorder="1" applyAlignment="1">
      <alignment horizontal="right"/>
    </xf>
    <xf numFmtId="169" fontId="0" fillId="0" borderId="11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9" fillId="0" borderId="38" xfId="0" applyNumberFormat="1" applyFont="1" applyBorder="1" applyAlignment="1">
      <alignment horizontal="center"/>
    </xf>
    <xf numFmtId="165" fontId="0" fillId="0" borderId="56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169" fontId="1" fillId="0" borderId="33" xfId="0" applyNumberFormat="1" applyFont="1" applyBorder="1" applyAlignment="1">
      <alignment/>
    </xf>
    <xf numFmtId="169" fontId="0" fillId="0" borderId="56" xfId="0" applyNumberFormat="1" applyBorder="1" applyAlignment="1">
      <alignment/>
    </xf>
    <xf numFmtId="169" fontId="1" fillId="0" borderId="58" xfId="0" applyNumberFormat="1" applyFont="1" applyBorder="1" applyAlignment="1">
      <alignment/>
    </xf>
    <xf numFmtId="169" fontId="1" fillId="0" borderId="56" xfId="0" applyNumberFormat="1" applyFont="1" applyBorder="1" applyAlignment="1">
      <alignment/>
    </xf>
    <xf numFmtId="169" fontId="0" fillId="0" borderId="54" xfId="0" applyNumberFormat="1" applyBorder="1" applyAlignment="1">
      <alignment/>
    </xf>
    <xf numFmtId="165" fontId="0" fillId="0" borderId="77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80" xfId="0" applyFont="1" applyFill="1" applyBorder="1" applyAlignment="1">
      <alignment/>
    </xf>
    <xf numFmtId="3" fontId="1" fillId="0" borderId="8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0" fillId="0" borderId="82" xfId="0" applyNumberFormat="1" applyFont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62" xfId="0" applyNumberFormat="1" applyFont="1" applyBorder="1" applyAlignment="1">
      <alignment horizontal="right"/>
    </xf>
    <xf numFmtId="165" fontId="0" fillId="0" borderId="76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165" fontId="1" fillId="0" borderId="52" xfId="0" applyNumberFormat="1" applyFont="1" applyBorder="1" applyAlignment="1">
      <alignment/>
    </xf>
    <xf numFmtId="165" fontId="0" fillId="0" borderId="83" xfId="0" applyNumberFormat="1" applyBorder="1" applyAlignment="1">
      <alignment/>
    </xf>
    <xf numFmtId="3" fontId="1" fillId="0" borderId="79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169" fontId="0" fillId="0" borderId="8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165" fontId="0" fillId="0" borderId="60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65" fontId="1" fillId="0" borderId="46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9" fontId="1" fillId="0" borderId="23" xfId="0" applyNumberFormat="1" applyFont="1" applyBorder="1" applyAlignment="1">
      <alignment/>
    </xf>
    <xf numFmtId="165" fontId="1" fillId="0" borderId="6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5" fontId="1" fillId="0" borderId="84" xfId="0" applyNumberFormat="1" applyFont="1" applyBorder="1" applyAlignment="1">
      <alignment/>
    </xf>
    <xf numFmtId="169" fontId="1" fillId="0" borderId="84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80" xfId="0" applyNumberFormat="1" applyFont="1" applyBorder="1" applyAlignment="1">
      <alignment/>
    </xf>
    <xf numFmtId="166" fontId="1" fillId="2" borderId="12" xfId="0" applyNumberFormat="1" applyFont="1" applyFill="1" applyBorder="1" applyAlignment="1">
      <alignment/>
    </xf>
    <xf numFmtId="166" fontId="1" fillId="2" borderId="10" xfId="0" applyNumberFormat="1" applyFont="1" applyFill="1" applyBorder="1" applyAlignment="1">
      <alignment/>
    </xf>
    <xf numFmtId="166" fontId="1" fillId="2" borderId="80" xfId="0" applyNumberFormat="1" applyFont="1" applyFill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80" xfId="0" applyNumberFormat="1" applyFont="1" applyBorder="1" applyAlignment="1">
      <alignment/>
    </xf>
    <xf numFmtId="169" fontId="0" fillId="0" borderId="85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81" xfId="0" applyNumberFormat="1" applyBorder="1" applyAlignment="1">
      <alignment/>
    </xf>
    <xf numFmtId="165" fontId="0" fillId="0" borderId="86" xfId="0" applyNumberFormat="1" applyBorder="1" applyAlignment="1">
      <alignment/>
    </xf>
    <xf numFmtId="165" fontId="9" fillId="0" borderId="21" xfId="0" applyNumberFormat="1" applyFont="1" applyBorder="1" applyAlignment="1">
      <alignment/>
    </xf>
    <xf numFmtId="165" fontId="9" fillId="0" borderId="61" xfId="0" applyNumberFormat="1" applyFont="1" applyBorder="1" applyAlignment="1">
      <alignment/>
    </xf>
    <xf numFmtId="165" fontId="9" fillId="0" borderId="7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3" fontId="1" fillId="0" borderId="87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169" fontId="0" fillId="0" borderId="76" xfId="0" applyNumberFormat="1" applyFont="1" applyBorder="1" applyAlignment="1">
      <alignment/>
    </xf>
    <xf numFmtId="169" fontId="0" fillId="0" borderId="87" xfId="0" applyNumberFormat="1" applyFont="1" applyFill="1" applyBorder="1" applyAlignment="1">
      <alignment/>
    </xf>
    <xf numFmtId="169" fontId="0" fillId="0" borderId="76" xfId="0" applyNumberFormat="1" applyBorder="1" applyAlignment="1">
      <alignment/>
    </xf>
    <xf numFmtId="0" fontId="0" fillId="0" borderId="87" xfId="0" applyFont="1" applyBorder="1" applyAlignment="1">
      <alignment horizontal="left"/>
    </xf>
    <xf numFmtId="169" fontId="1" fillId="0" borderId="63" xfId="0" applyNumberFormat="1" applyFont="1" applyBorder="1" applyAlignment="1">
      <alignment/>
    </xf>
    <xf numFmtId="169" fontId="0" fillId="0" borderId="77" xfId="0" applyNumberFormat="1" applyBorder="1" applyAlignment="1">
      <alignment/>
    </xf>
    <xf numFmtId="169" fontId="1" fillId="0" borderId="89" xfId="0" applyNumberFormat="1" applyFont="1" applyBorder="1" applyAlignment="1">
      <alignment/>
    </xf>
    <xf numFmtId="169" fontId="1" fillId="0" borderId="76" xfId="0" applyNumberFormat="1" applyFont="1" applyBorder="1" applyAlignment="1">
      <alignment/>
    </xf>
    <xf numFmtId="169" fontId="1" fillId="0" borderId="77" xfId="0" applyNumberFormat="1" applyFont="1" applyBorder="1" applyAlignment="1">
      <alignment/>
    </xf>
    <xf numFmtId="164" fontId="1" fillId="0" borderId="77" xfId="0" applyNumberFormat="1" applyFont="1" applyBorder="1" applyAlignment="1">
      <alignment/>
    </xf>
    <xf numFmtId="169" fontId="1" fillId="0" borderId="90" xfId="0" applyNumberFormat="1" applyFont="1" applyBorder="1" applyAlignment="1">
      <alignment/>
    </xf>
    <xf numFmtId="165" fontId="1" fillId="0" borderId="91" xfId="0" applyNumberFormat="1" applyFont="1" applyBorder="1" applyAlignment="1">
      <alignment/>
    </xf>
    <xf numFmtId="166" fontId="1" fillId="2" borderId="91" xfId="0" applyNumberFormat="1" applyFont="1" applyFill="1" applyBorder="1" applyAlignment="1">
      <alignment/>
    </xf>
    <xf numFmtId="166" fontId="1" fillId="0" borderId="91" xfId="0" applyNumberFormat="1" applyFont="1" applyBorder="1" applyAlignment="1">
      <alignment/>
    </xf>
    <xf numFmtId="169" fontId="0" fillId="0" borderId="92" xfId="0" applyNumberFormat="1" applyBorder="1" applyAlignment="1">
      <alignment/>
    </xf>
    <xf numFmtId="169" fontId="0" fillId="0" borderId="88" xfId="0" applyNumberFormat="1" applyBorder="1" applyAlignment="1">
      <alignment/>
    </xf>
    <xf numFmtId="165" fontId="0" fillId="0" borderId="93" xfId="0" applyNumberFormat="1" applyBorder="1" applyAlignment="1">
      <alignment/>
    </xf>
    <xf numFmtId="169" fontId="1" fillId="0" borderId="36" xfId="0" applyNumberFormat="1" applyFont="1" applyBorder="1" applyAlignment="1">
      <alignment/>
    </xf>
    <xf numFmtId="169" fontId="0" fillId="0" borderId="41" xfId="0" applyNumberFormat="1" applyBorder="1" applyAlignment="1">
      <alignment/>
    </xf>
    <xf numFmtId="169" fontId="1" fillId="0" borderId="41" xfId="0" applyNumberFormat="1" applyFont="1" applyBorder="1" applyAlignment="1">
      <alignment/>
    </xf>
    <xf numFmtId="169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9" fontId="1" fillId="0" borderId="70" xfId="0" applyNumberFormat="1" applyFon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9" xfId="0" applyNumberFormat="1" applyBorder="1" applyAlignment="1">
      <alignment/>
    </xf>
    <xf numFmtId="0" fontId="10" fillId="0" borderId="7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166" fontId="1" fillId="2" borderId="32" xfId="0" applyNumberFormat="1" applyFont="1" applyFill="1" applyBorder="1" applyAlignment="1">
      <alignment/>
    </xf>
    <xf numFmtId="166" fontId="1" fillId="0" borderId="32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0" fontId="0" fillId="0" borderId="41" xfId="0" applyFont="1" applyBorder="1" applyAlignment="1">
      <alignment horizontal="left"/>
    </xf>
    <xf numFmtId="169" fontId="0" fillId="0" borderId="56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8" xfId="0" applyNumberFormat="1" applyFont="1" applyBorder="1" applyAlignment="1">
      <alignment horizontal="left"/>
    </xf>
    <xf numFmtId="0" fontId="10" fillId="0" borderId="94" xfId="0" applyFont="1" applyFill="1" applyBorder="1" applyAlignment="1">
      <alignment horizontal="center"/>
    </xf>
    <xf numFmtId="0" fontId="10" fillId="0" borderId="87" xfId="0" applyFont="1" applyFill="1" applyBorder="1" applyAlignment="1">
      <alignment horizontal="center"/>
    </xf>
    <xf numFmtId="0" fontId="10" fillId="0" borderId="9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9" fontId="1" fillId="0" borderId="32" xfId="0" applyNumberFormat="1" applyFont="1" applyBorder="1" applyAlignment="1">
      <alignment/>
    </xf>
    <xf numFmtId="169" fontId="1" fillId="0" borderId="4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9" fontId="1" fillId="0" borderId="24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9" fontId="1" fillId="0" borderId="69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9" fontId="1" fillId="0" borderId="46" xfId="0" applyNumberFormat="1" applyFont="1" applyBorder="1" applyAlignment="1">
      <alignment/>
    </xf>
    <xf numFmtId="169" fontId="1" fillId="0" borderId="65" xfId="0" applyNumberFormat="1" applyFont="1" applyBorder="1" applyAlignment="1">
      <alignment/>
    </xf>
    <xf numFmtId="169" fontId="1" fillId="0" borderId="62" xfId="0" applyNumberFormat="1" applyFont="1" applyBorder="1" applyAlignment="1">
      <alignment/>
    </xf>
    <xf numFmtId="169" fontId="1" fillId="0" borderId="60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169" fontId="1" fillId="0" borderId="67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5" fontId="0" fillId="0" borderId="76" xfId="0" applyNumberFormat="1" applyFont="1" applyBorder="1" applyAlignment="1">
      <alignment/>
    </xf>
    <xf numFmtId="165" fontId="0" fillId="0" borderId="87" xfId="0" applyNumberFormat="1" applyFont="1" applyFill="1" applyBorder="1" applyAlignment="1">
      <alignment/>
    </xf>
    <xf numFmtId="165" fontId="0" fillId="0" borderId="8" xfId="0" applyNumberFormat="1" applyFont="1" applyBorder="1" applyAlignment="1">
      <alignment horizontal="left"/>
    </xf>
    <xf numFmtId="165" fontId="0" fillId="0" borderId="87" xfId="0" applyNumberFormat="1" applyFont="1" applyBorder="1" applyAlignment="1">
      <alignment horizontal="left"/>
    </xf>
    <xf numFmtId="2" fontId="0" fillId="0" borderId="40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56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56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center"/>
    </xf>
    <xf numFmtId="0" fontId="0" fillId="0" borderId="95" xfId="0" applyBorder="1" applyAlignment="1">
      <alignment/>
    </xf>
    <xf numFmtId="165" fontId="0" fillId="0" borderId="96" xfId="0" applyNumberFormat="1" applyBorder="1" applyAlignment="1">
      <alignment/>
    </xf>
    <xf numFmtId="165" fontId="0" fillId="0" borderId="97" xfId="0" applyNumberFormat="1" applyBorder="1" applyAlignment="1">
      <alignment/>
    </xf>
    <xf numFmtId="3" fontId="1" fillId="0" borderId="47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66" fontId="1" fillId="0" borderId="63" xfId="0" applyNumberFormat="1" applyFont="1" applyBorder="1" applyAlignment="1">
      <alignment/>
    </xf>
    <xf numFmtId="169" fontId="0" fillId="0" borderId="56" xfId="0" applyNumberFormat="1" applyBorder="1" applyAlignment="1">
      <alignment/>
    </xf>
    <xf numFmtId="0" fontId="10" fillId="0" borderId="75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69" fontId="0" fillId="0" borderId="40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166" fontId="1" fillId="2" borderId="3" xfId="0" applyNumberFormat="1" applyFont="1" applyFill="1" applyBorder="1" applyAlignment="1">
      <alignment/>
    </xf>
    <xf numFmtId="0" fontId="11" fillId="0" borderId="80" xfId="0" applyFont="1" applyFill="1" applyBorder="1" applyAlignment="1">
      <alignment/>
    </xf>
    <xf numFmtId="169" fontId="0" fillId="0" borderId="62" xfId="0" applyNumberFormat="1" applyFont="1" applyBorder="1" applyAlignment="1">
      <alignment/>
    </xf>
    <xf numFmtId="169" fontId="0" fillId="0" borderId="79" xfId="0" applyNumberFormat="1" applyFont="1" applyFill="1" applyBorder="1" applyAlignment="1">
      <alignment/>
    </xf>
    <xf numFmtId="0" fontId="0" fillId="0" borderId="79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91" xfId="0" applyFont="1" applyFill="1" applyBorder="1" applyAlignment="1">
      <alignment horizontal="center"/>
    </xf>
    <xf numFmtId="165" fontId="0" fillId="0" borderId="76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5" fontId="1" fillId="0" borderId="89" xfId="0" applyNumberFormat="1" applyFont="1" applyBorder="1" applyAlignment="1">
      <alignment/>
    </xf>
    <xf numFmtId="165" fontId="1" fillId="0" borderId="76" xfId="0" applyNumberFormat="1" applyFont="1" applyBorder="1" applyAlignment="1">
      <alignment/>
    </xf>
    <xf numFmtId="165" fontId="1" fillId="0" borderId="77" xfId="0" applyNumberFormat="1" applyFont="1" applyBorder="1" applyAlignment="1">
      <alignment/>
    </xf>
    <xf numFmtId="165" fontId="1" fillId="0" borderId="90" xfId="0" applyNumberFormat="1" applyFont="1" applyBorder="1" applyAlignment="1">
      <alignment/>
    </xf>
    <xf numFmtId="3" fontId="1" fillId="2" borderId="91" xfId="0" applyNumberFormat="1" applyFont="1" applyFill="1" applyBorder="1" applyAlignment="1">
      <alignment/>
    </xf>
    <xf numFmtId="0" fontId="10" fillId="0" borderId="98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3" fontId="0" fillId="0" borderId="49" xfId="0" applyNumberFormat="1" applyFont="1" applyBorder="1" applyAlignment="1">
      <alignment/>
    </xf>
    <xf numFmtId="169" fontId="0" fillId="0" borderId="39" xfId="0" applyNumberFormat="1" applyFont="1" applyBorder="1" applyAlignment="1">
      <alignment/>
    </xf>
    <xf numFmtId="0" fontId="0" fillId="0" borderId="49" xfId="0" applyFont="1" applyBorder="1" applyAlignment="1">
      <alignment horizontal="left"/>
    </xf>
    <xf numFmtId="169" fontId="1" fillId="0" borderId="31" xfId="0" applyNumberFormat="1" applyFont="1" applyBorder="1" applyAlignment="1">
      <alignment/>
    </xf>
    <xf numFmtId="169" fontId="0" fillId="0" borderId="39" xfId="0" applyNumberFormat="1" applyBorder="1" applyAlignment="1">
      <alignment/>
    </xf>
    <xf numFmtId="169" fontId="1" fillId="0" borderId="43" xfId="0" applyNumberFormat="1" applyFont="1" applyBorder="1" applyAlignment="1">
      <alignment/>
    </xf>
    <xf numFmtId="169" fontId="1" fillId="0" borderId="39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66" fontId="1" fillId="2" borderId="63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0" fillId="0" borderId="99" xfId="0" applyNumberFormat="1" applyBorder="1" applyAlignment="1">
      <alignment/>
    </xf>
    <xf numFmtId="166" fontId="1" fillId="0" borderId="99" xfId="0" applyNumberFormat="1" applyFont="1" applyBorder="1" applyAlignment="1">
      <alignment/>
    </xf>
    <xf numFmtId="166" fontId="1" fillId="0" borderId="99" xfId="0" applyNumberFormat="1" applyFont="1" applyBorder="1" applyAlignment="1">
      <alignment/>
    </xf>
    <xf numFmtId="3" fontId="0" fillId="0" borderId="99" xfId="0" applyNumberFormat="1" applyBorder="1" applyAlignment="1">
      <alignment/>
    </xf>
    <xf numFmtId="166" fontId="0" fillId="0" borderId="100" xfId="0" applyNumberFormat="1" applyBorder="1" applyAlignment="1">
      <alignment/>
    </xf>
    <xf numFmtId="3" fontId="0" fillId="0" borderId="100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165" fontId="0" fillId="0" borderId="27" xfId="0" applyNumberForma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2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1" fillId="0" borderId="48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0" fillId="0" borderId="49" xfId="0" applyNumberForma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2" fontId="0" fillId="3" borderId="101" xfId="0" applyNumberFormat="1" applyFont="1" applyFill="1" applyBorder="1" applyAlignment="1">
      <alignment horizontal="left"/>
    </xf>
    <xf numFmtId="0" fontId="0" fillId="3" borderId="102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165" fontId="0" fillId="0" borderId="102" xfId="0" applyNumberFormat="1" applyFont="1" applyBorder="1" applyAlignment="1">
      <alignment horizontal="center"/>
    </xf>
    <xf numFmtId="165" fontId="0" fillId="0" borderId="10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6" fontId="1" fillId="3" borderId="99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3" fontId="1" fillId="0" borderId="104" xfId="0" applyNumberFormat="1" applyFont="1" applyBorder="1" applyAlignment="1">
      <alignment/>
    </xf>
    <xf numFmtId="0" fontId="10" fillId="0" borderId="94" xfId="0" applyFont="1" applyFill="1" applyBorder="1" applyAlignment="1">
      <alignment/>
    </xf>
    <xf numFmtId="0" fontId="10" fillId="0" borderId="87" xfId="0" applyFont="1" applyFill="1" applyBorder="1" applyAlignment="1">
      <alignment/>
    </xf>
    <xf numFmtId="169" fontId="0" fillId="0" borderId="77" xfId="0" applyNumberFormat="1" applyFont="1" applyBorder="1" applyAlignment="1">
      <alignment/>
    </xf>
    <xf numFmtId="0" fontId="10" fillId="0" borderId="91" xfId="0" applyFont="1" applyFill="1" applyBorder="1" applyAlignment="1">
      <alignment/>
    </xf>
    <xf numFmtId="0" fontId="0" fillId="0" borderId="75" xfId="0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73" xfId="0" applyFont="1" applyBorder="1" applyAlignment="1">
      <alignment horizontal="centerContinuous"/>
    </xf>
    <xf numFmtId="0" fontId="10" fillId="0" borderId="3" xfId="0" applyFont="1" applyFill="1" applyBorder="1" applyAlignment="1">
      <alignment/>
    </xf>
    <xf numFmtId="0" fontId="0" fillId="0" borderId="105" xfId="0" applyBorder="1" applyAlignment="1">
      <alignment/>
    </xf>
    <xf numFmtId="0" fontId="10" fillId="0" borderId="34" xfId="0" applyFont="1" applyFill="1" applyBorder="1" applyAlignment="1">
      <alignment horizontal="center"/>
    </xf>
    <xf numFmtId="0" fontId="1" fillId="0" borderId="72" xfId="0" applyFont="1" applyBorder="1" applyAlignment="1">
      <alignment horizontal="centerContinuous"/>
    </xf>
    <xf numFmtId="0" fontId="1" fillId="0" borderId="47" xfId="0" applyFont="1" applyBorder="1" applyAlignment="1">
      <alignment horizontal="centerContinuous"/>
    </xf>
    <xf numFmtId="165" fontId="0" fillId="0" borderId="56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0" fontId="0" fillId="0" borderId="5" xfId="0" applyBorder="1" applyAlignment="1">
      <alignment/>
    </xf>
    <xf numFmtId="169" fontId="0" fillId="0" borderId="76" xfId="0" applyNumberFormat="1" applyFont="1" applyBorder="1" applyAlignment="1">
      <alignment/>
    </xf>
    <xf numFmtId="169" fontId="0" fillId="0" borderId="77" xfId="0" applyNumberFormat="1" applyFont="1" applyBorder="1" applyAlignment="1">
      <alignment/>
    </xf>
    <xf numFmtId="169" fontId="0" fillId="0" borderId="87" xfId="0" applyNumberFormat="1" applyFont="1" applyFill="1" applyBorder="1" applyAlignment="1">
      <alignment/>
    </xf>
    <xf numFmtId="3" fontId="0" fillId="0" borderId="77" xfId="0" applyNumberFormat="1" applyFont="1" applyBorder="1" applyAlignment="1">
      <alignment/>
    </xf>
    <xf numFmtId="169" fontId="0" fillId="0" borderId="87" xfId="0" applyNumberFormat="1" applyFont="1" applyBorder="1" applyAlignment="1">
      <alignment horizontal="left"/>
    </xf>
    <xf numFmtId="0" fontId="1" fillId="0" borderId="48" xfId="0" applyFont="1" applyBorder="1" applyAlignment="1">
      <alignment horizontal="centerContinuous"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left"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72" xfId="0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101" xfId="0" applyFont="1" applyBorder="1" applyAlignment="1">
      <alignment horizontal="left"/>
    </xf>
    <xf numFmtId="0" fontId="0" fillId="0" borderId="14" xfId="0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72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/>
    </xf>
    <xf numFmtId="3" fontId="1" fillId="0" borderId="105" xfId="0" applyNumberFormat="1" applyFont="1" applyBorder="1" applyAlignment="1">
      <alignment/>
    </xf>
    <xf numFmtId="0" fontId="10" fillId="0" borderId="80" xfId="0" applyFont="1" applyFill="1" applyBorder="1" applyAlignment="1">
      <alignment/>
    </xf>
    <xf numFmtId="0" fontId="1" fillId="0" borderId="59" xfId="0" applyFont="1" applyBorder="1" applyAlignment="1">
      <alignment horizontal="centerContinuous"/>
    </xf>
    <xf numFmtId="0" fontId="1" fillId="0" borderId="75" xfId="0" applyFont="1" applyBorder="1" applyAlignment="1">
      <alignment/>
    </xf>
    <xf numFmtId="0" fontId="0" fillId="0" borderId="94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left"/>
    </xf>
    <xf numFmtId="0" fontId="1" fillId="0" borderId="35" xfId="0" applyFont="1" applyBorder="1" applyAlignment="1">
      <alignment horizontal="centerContinuous"/>
    </xf>
    <xf numFmtId="165" fontId="0" fillId="0" borderId="1" xfId="0" applyNumberFormat="1" applyFont="1" applyBorder="1" applyAlignment="1">
      <alignment/>
    </xf>
    <xf numFmtId="165" fontId="0" fillId="0" borderId="54" xfId="0" applyNumberFormat="1" applyBorder="1" applyAlignment="1">
      <alignment/>
    </xf>
    <xf numFmtId="169" fontId="9" fillId="0" borderId="56" xfId="0" applyNumberFormat="1" applyFont="1" applyBorder="1" applyAlignment="1">
      <alignment/>
    </xf>
    <xf numFmtId="165" fontId="9" fillId="0" borderId="56" xfId="0" applyNumberFormat="1" applyFont="1" applyBorder="1" applyAlignment="1">
      <alignment/>
    </xf>
    <xf numFmtId="169" fontId="9" fillId="0" borderId="56" xfId="0" applyNumberFormat="1" applyFon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40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6" fontId="1" fillId="2" borderId="10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165" fontId="0" fillId="3" borderId="102" xfId="0" applyNumberFormat="1" applyFont="1" applyFill="1" applyBorder="1" applyAlignment="1">
      <alignment/>
    </xf>
    <xf numFmtId="165" fontId="0" fillId="4" borderId="101" xfId="0" applyNumberFormat="1" applyFont="1" applyFill="1" applyBorder="1" applyAlignment="1">
      <alignment horizontal="centerContinuous"/>
    </xf>
    <xf numFmtId="165" fontId="0" fillId="4" borderId="103" xfId="0" applyNumberFormat="1" applyFont="1" applyFill="1" applyBorder="1" applyAlignment="1">
      <alignment horizontal="centerContinuous"/>
    </xf>
    <xf numFmtId="0" fontId="0" fillId="4" borderId="8" xfId="0" applyFont="1" applyFill="1" applyBorder="1" applyAlignment="1">
      <alignment horizontal="center"/>
    </xf>
    <xf numFmtId="0" fontId="0" fillId="4" borderId="79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1" fillId="0" borderId="94" xfId="0" applyFont="1" applyFill="1" applyBorder="1" applyAlignment="1">
      <alignment/>
    </xf>
    <xf numFmtId="0" fontId="11" fillId="0" borderId="87" xfId="0" applyFont="1" applyFill="1" applyBorder="1" applyAlignment="1">
      <alignment/>
    </xf>
    <xf numFmtId="3" fontId="10" fillId="0" borderId="107" xfId="0" applyNumberFormat="1" applyFont="1" applyFill="1" applyBorder="1" applyAlignment="1">
      <alignment/>
    </xf>
    <xf numFmtId="3" fontId="0" fillId="0" borderId="88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6" fontId="1" fillId="2" borderId="51" xfId="0" applyNumberFormat="1" applyFont="1" applyFill="1" applyBorder="1" applyAlignment="1">
      <alignment/>
    </xf>
    <xf numFmtId="166" fontId="1" fillId="0" borderId="51" xfId="0" applyNumberFormat="1" applyFont="1" applyBorder="1" applyAlignment="1">
      <alignment/>
    </xf>
    <xf numFmtId="3" fontId="10" fillId="0" borderId="63" xfId="0" applyNumberFormat="1" applyFont="1" applyFill="1" applyBorder="1" applyAlignment="1">
      <alignment/>
    </xf>
    <xf numFmtId="165" fontId="0" fillId="0" borderId="61" xfId="0" applyNumberFormat="1" applyFont="1" applyBorder="1" applyAlignment="1">
      <alignment/>
    </xf>
    <xf numFmtId="0" fontId="0" fillId="0" borderId="4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108" xfId="0" applyNumberFormat="1" applyBorder="1" applyAlignment="1">
      <alignment/>
    </xf>
    <xf numFmtId="0" fontId="11" fillId="4" borderId="35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0" fillId="4" borderId="34" xfId="0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75" xfId="0" applyFont="1" applyBorder="1" applyAlignment="1">
      <alignment horizontal="center"/>
    </xf>
    <xf numFmtId="169" fontId="0" fillId="0" borderId="40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2" borderId="46" xfId="0" applyNumberFormat="1" applyFont="1" applyFill="1" applyBorder="1" applyAlignment="1">
      <alignment/>
    </xf>
    <xf numFmtId="3" fontId="1" fillId="0" borderId="80" xfId="0" applyNumberFormat="1" applyFont="1" applyBorder="1" applyAlignment="1">
      <alignment/>
    </xf>
    <xf numFmtId="0" fontId="10" fillId="0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9" fontId="0" fillId="0" borderId="41" xfId="0" applyNumberFormat="1" applyFont="1" applyBorder="1" applyAlignment="1">
      <alignment/>
    </xf>
    <xf numFmtId="169" fontId="0" fillId="0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1" fillId="4" borderId="12" xfId="0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166" fontId="1" fillId="5" borderId="99" xfId="0" applyNumberFormat="1" applyFont="1" applyFill="1" applyBorder="1" applyAlignment="1">
      <alignment/>
    </xf>
    <xf numFmtId="0" fontId="13" fillId="0" borderId="87" xfId="0" applyFont="1" applyFill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4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62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165" fontId="0" fillId="0" borderId="56" xfId="0" applyNumberFormat="1" applyFont="1" applyBorder="1" applyAlignment="1">
      <alignment horizontal="left"/>
    </xf>
    <xf numFmtId="165" fontId="0" fillId="0" borderId="76" xfId="0" applyNumberFormat="1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166" fontId="1" fillId="5" borderId="99" xfId="0" applyNumberFormat="1" applyFont="1" applyFill="1" applyBorder="1" applyAlignment="1">
      <alignment/>
    </xf>
    <xf numFmtId="165" fontId="9" fillId="0" borderId="21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65" fontId="9" fillId="0" borderId="76" xfId="0" applyNumberFormat="1" applyFont="1" applyBorder="1" applyAlignment="1">
      <alignment/>
    </xf>
    <xf numFmtId="3" fontId="9" fillId="0" borderId="56" xfId="0" applyNumberFormat="1" applyFont="1" applyFill="1" applyBorder="1" applyAlignment="1">
      <alignment/>
    </xf>
    <xf numFmtId="169" fontId="9" fillId="0" borderId="56" xfId="0" applyNumberFormat="1" applyFont="1" applyBorder="1" applyAlignment="1">
      <alignment/>
    </xf>
    <xf numFmtId="169" fontId="9" fillId="0" borderId="77" xfId="0" applyNumberFormat="1" applyFont="1" applyBorder="1" applyAlignment="1">
      <alignment/>
    </xf>
    <xf numFmtId="165" fontId="9" fillId="0" borderId="6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5" xfId="0" applyFont="1" applyBorder="1" applyAlignment="1">
      <alignment horizontal="left"/>
    </xf>
    <xf numFmtId="0" fontId="9" fillId="0" borderId="116" xfId="0" applyFont="1" applyBorder="1" applyAlignment="1">
      <alignment horizontal="left"/>
    </xf>
    <xf numFmtId="169" fontId="9" fillId="0" borderId="115" xfId="0" applyNumberFormat="1" applyFont="1" applyBorder="1" applyAlignment="1">
      <alignment horizontal="left"/>
    </xf>
    <xf numFmtId="165" fontId="9" fillId="0" borderId="115" xfId="0" applyNumberFormat="1" applyFont="1" applyBorder="1" applyAlignment="1">
      <alignment horizontal="left"/>
    </xf>
    <xf numFmtId="165" fontId="9" fillId="0" borderId="117" xfId="0" applyNumberFormat="1" applyFont="1" applyBorder="1" applyAlignment="1">
      <alignment horizontal="left"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2" fontId="9" fillId="0" borderId="56" xfId="0" applyNumberFormat="1" applyFont="1" applyFill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8" xfId="0" applyNumberFormat="1" applyFont="1" applyFill="1" applyBorder="1" applyAlignment="1">
      <alignment/>
    </xf>
    <xf numFmtId="169" fontId="9" fillId="0" borderId="8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9" fillId="0" borderId="24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76" xfId="0" applyNumberFormat="1" applyFont="1" applyBorder="1" applyAlignment="1">
      <alignment/>
    </xf>
    <xf numFmtId="165" fontId="9" fillId="0" borderId="6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46" xfId="0" applyBorder="1" applyAlignment="1">
      <alignment/>
    </xf>
    <xf numFmtId="3" fontId="1" fillId="0" borderId="47" xfId="0" applyNumberFormat="1" applyFont="1" applyBorder="1" applyAlignment="1">
      <alignment horizontal="right"/>
    </xf>
    <xf numFmtId="165" fontId="9" fillId="0" borderId="41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6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0" fontId="0" fillId="0" borderId="118" xfId="0" applyFont="1" applyBorder="1" applyAlignment="1">
      <alignment horizontal="right"/>
    </xf>
    <xf numFmtId="165" fontId="0" fillId="0" borderId="21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165" fontId="0" fillId="0" borderId="8" xfId="0" applyNumberForma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5" fillId="0" borderId="41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166" fontId="16" fillId="0" borderId="99" xfId="0" applyNumberFormat="1" applyFont="1" applyBorder="1" applyAlignment="1">
      <alignment/>
    </xf>
    <xf numFmtId="166" fontId="16" fillId="0" borderId="99" xfId="0" applyNumberFormat="1" applyFont="1" applyBorder="1" applyAlignment="1">
      <alignment/>
    </xf>
    <xf numFmtId="3" fontId="15" fillId="0" borderId="99" xfId="0" applyNumberFormat="1" applyFont="1" applyBorder="1" applyAlignment="1">
      <alignment/>
    </xf>
    <xf numFmtId="166" fontId="17" fillId="0" borderId="119" xfId="0" applyNumberFormat="1" applyFont="1" applyBorder="1" applyAlignment="1">
      <alignment/>
    </xf>
    <xf numFmtId="166" fontId="15" fillId="0" borderId="119" xfId="0" applyNumberFormat="1" applyFont="1" applyBorder="1" applyAlignment="1">
      <alignment/>
    </xf>
    <xf numFmtId="3" fontId="15" fillId="0" borderId="119" xfId="0" applyNumberFormat="1" applyFont="1" applyBorder="1" applyAlignment="1">
      <alignment/>
    </xf>
    <xf numFmtId="166" fontId="0" fillId="0" borderId="120" xfId="0" applyNumberFormat="1" applyBorder="1" applyAlignment="1">
      <alignment/>
    </xf>
    <xf numFmtId="3" fontId="0" fillId="0" borderId="120" xfId="0" applyNumberFormat="1" applyBorder="1" applyAlignment="1">
      <alignment/>
    </xf>
    <xf numFmtId="166" fontId="16" fillId="0" borderId="99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6" fillId="0" borderId="99" xfId="0" applyNumberFormat="1" applyFont="1" applyBorder="1" applyAlignment="1">
      <alignment/>
    </xf>
    <xf numFmtId="3" fontId="1" fillId="0" borderId="39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3" fontId="15" fillId="0" borderId="62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165" fontId="0" fillId="0" borderId="78" xfId="0" applyNumberFormat="1" applyBorder="1" applyAlignment="1">
      <alignment/>
    </xf>
    <xf numFmtId="164" fontId="0" fillId="0" borderId="39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5" fillId="0" borderId="62" xfId="0" applyFont="1" applyBorder="1" applyAlignment="1">
      <alignment horizontal="left"/>
    </xf>
    <xf numFmtId="166" fontId="1" fillId="3" borderId="99" xfId="0" applyNumberFormat="1" applyFont="1" applyFill="1" applyBorder="1" applyAlignment="1">
      <alignment/>
    </xf>
    <xf numFmtId="3" fontId="18" fillId="0" borderId="39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165" fontId="9" fillId="0" borderId="61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165" fontId="0" fillId="0" borderId="21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56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0" borderId="56" xfId="0" applyNumberFormat="1" applyFont="1" applyBorder="1" applyAlignment="1">
      <alignment/>
    </xf>
    <xf numFmtId="164" fontId="9" fillId="0" borderId="41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56" xfId="0" applyNumberFormat="1" applyFont="1" applyBorder="1" applyAlignment="1">
      <alignment/>
    </xf>
    <xf numFmtId="164" fontId="9" fillId="0" borderId="56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56" xfId="0" applyNumberFormat="1" applyBorder="1" applyAlignment="1">
      <alignment/>
    </xf>
    <xf numFmtId="164" fontId="0" fillId="0" borderId="39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0" borderId="82" xfId="0" applyNumberFormat="1" applyFont="1" applyBorder="1" applyAlignment="1">
      <alignment/>
    </xf>
    <xf numFmtId="169" fontId="0" fillId="0" borderId="76" xfId="0" applyNumberFormat="1" applyFont="1" applyBorder="1" applyAlignment="1">
      <alignment/>
    </xf>
    <xf numFmtId="164" fontId="0" fillId="0" borderId="61" xfId="0" applyNumberFormat="1" applyFont="1" applyBorder="1" applyAlignment="1">
      <alignment/>
    </xf>
    <xf numFmtId="165" fontId="0" fillId="0" borderId="76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65" fontId="0" fillId="0" borderId="87" xfId="0" applyNumberFormat="1" applyBorder="1" applyAlignment="1">
      <alignment/>
    </xf>
    <xf numFmtId="3" fontId="0" fillId="0" borderId="76" xfId="0" applyNumberFormat="1" applyBorder="1" applyAlignment="1">
      <alignment/>
    </xf>
    <xf numFmtId="169" fontId="0" fillId="0" borderId="41" xfId="0" applyNumberForma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1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0" fillId="0" borderId="71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left"/>
    </xf>
    <xf numFmtId="169" fontId="0" fillId="0" borderId="82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48" xfId="0" applyFont="1" applyBorder="1" applyAlignment="1">
      <alignment horizontal="right"/>
    </xf>
    <xf numFmtId="0" fontId="1" fillId="0" borderId="72" xfId="0" applyFont="1" applyBorder="1" applyAlignment="1">
      <alignment horizontal="left"/>
    </xf>
    <xf numFmtId="3" fontId="0" fillId="0" borderId="28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0" fontId="0" fillId="0" borderId="94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1" xfId="0" applyBorder="1" applyAlignment="1">
      <alignment horizontal="center"/>
    </xf>
    <xf numFmtId="3" fontId="0" fillId="0" borderId="121" xfId="0" applyNumberFormat="1" applyFont="1" applyBorder="1" applyAlignment="1">
      <alignment/>
    </xf>
    <xf numFmtId="165" fontId="0" fillId="0" borderId="82" xfId="0" applyNumberFormat="1" applyFont="1" applyBorder="1" applyAlignment="1">
      <alignment/>
    </xf>
    <xf numFmtId="165" fontId="0" fillId="0" borderId="82" xfId="0" applyNumberFormat="1" applyBorder="1" applyAlignment="1">
      <alignment/>
    </xf>
    <xf numFmtId="165" fontId="9" fillId="0" borderId="82" xfId="0" applyNumberFormat="1" applyFont="1" applyBorder="1" applyAlignment="1">
      <alignment/>
    </xf>
    <xf numFmtId="169" fontId="0" fillId="0" borderId="77" xfId="0" applyNumberFormat="1" applyBorder="1" applyAlignment="1">
      <alignment/>
    </xf>
    <xf numFmtId="0" fontId="0" fillId="0" borderId="42" xfId="0" applyFont="1" applyFill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169" fontId="9" fillId="0" borderId="77" xfId="0" applyNumberFormat="1" applyFont="1" applyBorder="1" applyAlignment="1">
      <alignment/>
    </xf>
    <xf numFmtId="165" fontId="9" fillId="0" borderId="39" xfId="0" applyNumberFormat="1" applyFont="1" applyBorder="1" applyAlignment="1">
      <alignment/>
    </xf>
    <xf numFmtId="165" fontId="9" fillId="0" borderId="56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9" fillId="0" borderId="76" xfId="0" applyNumberFormat="1" applyFont="1" applyBorder="1" applyAlignment="1">
      <alignment/>
    </xf>
    <xf numFmtId="165" fontId="0" fillId="0" borderId="94" xfId="0" applyNumberFormat="1" applyFont="1" applyBorder="1" applyAlignment="1">
      <alignment/>
    </xf>
    <xf numFmtId="165" fontId="0" fillId="0" borderId="8" xfId="0" applyNumberFormat="1" applyFont="1" applyFill="1" applyBorder="1" applyAlignment="1">
      <alignment/>
    </xf>
    <xf numFmtId="166" fontId="1" fillId="0" borderId="122" xfId="0" applyNumberFormat="1" applyFont="1" applyBorder="1" applyAlignment="1">
      <alignment/>
    </xf>
    <xf numFmtId="166" fontId="1" fillId="0" borderId="123" xfId="0" applyNumberFormat="1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64" xfId="0" applyNumberFormat="1" applyFont="1" applyBorder="1" applyAlignment="1">
      <alignment/>
    </xf>
    <xf numFmtId="165" fontId="0" fillId="0" borderId="58" xfId="0" applyNumberFormat="1" applyFont="1" applyBorder="1" applyAlignment="1">
      <alignment/>
    </xf>
    <xf numFmtId="165" fontId="0" fillId="0" borderId="89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169" fontId="0" fillId="0" borderId="45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9" fontId="0" fillId="0" borderId="89" xfId="0" applyNumberFormat="1" applyFont="1" applyBorder="1" applyAlignment="1">
      <alignment/>
    </xf>
    <xf numFmtId="169" fontId="0" fillId="0" borderId="76" xfId="0" applyNumberFormat="1" applyFont="1" applyBorder="1" applyAlignment="1">
      <alignment/>
    </xf>
    <xf numFmtId="169" fontId="0" fillId="0" borderId="76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61" xfId="0" applyNumberFormat="1" applyFont="1" applyBorder="1" applyAlignment="1">
      <alignment/>
    </xf>
    <xf numFmtId="169" fontId="9" fillId="0" borderId="41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165" fontId="0" fillId="0" borderId="79" xfId="0" applyNumberFormat="1" applyFont="1" applyBorder="1" applyAlignment="1">
      <alignment horizontal="right"/>
    </xf>
    <xf numFmtId="0" fontId="10" fillId="0" borderId="121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165" fontId="0" fillId="0" borderId="48" xfId="0" applyNumberFormat="1" applyFont="1" applyBorder="1" applyAlignment="1">
      <alignment/>
    </xf>
    <xf numFmtId="165" fontId="0" fillId="0" borderId="74" xfId="0" applyNumberFormat="1" applyFont="1" applyBorder="1" applyAlignment="1">
      <alignment/>
    </xf>
    <xf numFmtId="165" fontId="0" fillId="0" borderId="48" xfId="0" applyNumberFormat="1" applyFont="1" applyFill="1" applyBorder="1" applyAlignment="1">
      <alignment/>
    </xf>
    <xf numFmtId="165" fontId="0" fillId="0" borderId="82" xfId="0" applyNumberFormat="1" applyFont="1" applyBorder="1" applyAlignment="1">
      <alignment/>
    </xf>
    <xf numFmtId="165" fontId="0" fillId="0" borderId="48" xfId="0" applyNumberFormat="1" applyFont="1" applyBorder="1" applyAlignment="1">
      <alignment horizontal="left"/>
    </xf>
    <xf numFmtId="165" fontId="1" fillId="0" borderId="106" xfId="0" applyNumberFormat="1" applyFont="1" applyBorder="1" applyAlignment="1">
      <alignment/>
    </xf>
    <xf numFmtId="165" fontId="1" fillId="0" borderId="82" xfId="0" applyNumberFormat="1" applyFont="1" applyBorder="1" applyAlignment="1">
      <alignment/>
    </xf>
    <xf numFmtId="165" fontId="1" fillId="0" borderId="106" xfId="0" applyNumberFormat="1" applyFont="1" applyBorder="1" applyAlignment="1">
      <alignment horizontal="right"/>
    </xf>
    <xf numFmtId="165" fontId="1" fillId="0" borderId="125" xfId="0" applyNumberFormat="1" applyFont="1" applyBorder="1" applyAlignment="1">
      <alignment/>
    </xf>
    <xf numFmtId="3" fontId="1" fillId="2" borderId="52" xfId="0" applyNumberFormat="1" applyFont="1" applyFill="1" applyBorder="1" applyAlignment="1">
      <alignment/>
    </xf>
    <xf numFmtId="165" fontId="0" fillId="0" borderId="57" xfId="0" applyNumberFormat="1" applyFont="1" applyBorder="1" applyAlignment="1">
      <alignment/>
    </xf>
    <xf numFmtId="165" fontId="0" fillId="0" borderId="94" xfId="0" applyNumberFormat="1" applyFont="1" applyFill="1" applyBorder="1" applyAlignment="1">
      <alignment horizontal="center"/>
    </xf>
    <xf numFmtId="165" fontId="0" fillId="0" borderId="87" xfId="0" applyNumberFormat="1" applyFont="1" applyFill="1" applyBorder="1" applyAlignment="1">
      <alignment horizontal="center"/>
    </xf>
    <xf numFmtId="165" fontId="0" fillId="0" borderId="91" xfId="0" applyNumberFormat="1" applyFont="1" applyFill="1" applyBorder="1" applyAlignment="1">
      <alignment horizontal="center"/>
    </xf>
    <xf numFmtId="0" fontId="5" fillId="0" borderId="89" xfId="0" applyFont="1" applyBorder="1" applyAlignment="1">
      <alignment horizontal="left"/>
    </xf>
    <xf numFmtId="166" fontId="1" fillId="0" borderId="126" xfId="0" applyNumberFormat="1" applyFont="1" applyBorder="1" applyAlignment="1">
      <alignment/>
    </xf>
    <xf numFmtId="0" fontId="11" fillId="4" borderId="75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3" fontId="10" fillId="0" borderId="112" xfId="0" applyNumberFormat="1" applyFont="1" applyFill="1" applyBorder="1" applyAlignment="1">
      <alignment/>
    </xf>
    <xf numFmtId="166" fontId="1" fillId="5" borderId="127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3" fontId="10" fillId="0" borderId="111" xfId="0" applyNumberFormat="1" applyFont="1" applyFill="1" applyBorder="1" applyAlignment="1">
      <alignment/>
    </xf>
    <xf numFmtId="165" fontId="0" fillId="3" borderId="128" xfId="0" applyNumberFormat="1" applyFont="1" applyFill="1" applyBorder="1" applyAlignment="1">
      <alignment/>
    </xf>
    <xf numFmtId="165" fontId="0" fillId="0" borderId="84" xfId="0" applyNumberFormat="1" applyFont="1" applyBorder="1" applyAlignment="1">
      <alignment/>
    </xf>
    <xf numFmtId="165" fontId="0" fillId="0" borderId="69" xfId="0" applyNumberFormat="1" applyFont="1" applyBorder="1" applyAlignment="1">
      <alignment/>
    </xf>
    <xf numFmtId="165" fontId="0" fillId="0" borderId="67" xfId="0" applyNumberFormat="1" applyFont="1" applyBorder="1" applyAlignment="1">
      <alignment/>
    </xf>
    <xf numFmtId="165" fontId="0" fillId="0" borderId="68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70" xfId="0" applyNumberFormat="1" applyFont="1" applyBorder="1" applyAlignment="1">
      <alignment/>
    </xf>
    <xf numFmtId="165" fontId="0" fillId="0" borderId="90" xfId="0" applyNumberFormat="1" applyFont="1" applyBorder="1" applyAlignment="1">
      <alignment/>
    </xf>
    <xf numFmtId="165" fontId="0" fillId="0" borderId="118" xfId="0" applyNumberFormat="1" applyFont="1" applyBorder="1" applyAlignment="1">
      <alignment/>
    </xf>
    <xf numFmtId="169" fontId="0" fillId="0" borderId="60" xfId="0" applyNumberFormat="1" applyFont="1" applyBorder="1" applyAlignment="1">
      <alignment/>
    </xf>
    <xf numFmtId="165" fontId="9" fillId="0" borderId="77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65" fontId="18" fillId="0" borderId="24" xfId="0" applyNumberFormat="1" applyFont="1" applyBorder="1" applyAlignment="1">
      <alignment/>
    </xf>
    <xf numFmtId="165" fontId="9" fillId="0" borderId="66" xfId="0" applyNumberFormat="1" applyFont="1" applyBorder="1" applyAlignment="1">
      <alignment/>
    </xf>
    <xf numFmtId="165" fontId="18" fillId="0" borderId="27" xfId="0" applyNumberFormat="1" applyFont="1" applyBorder="1" applyAlignment="1">
      <alignment/>
    </xf>
    <xf numFmtId="165" fontId="0" fillId="0" borderId="85" xfId="0" applyNumberFormat="1" applyBorder="1" applyAlignment="1">
      <alignment/>
    </xf>
    <xf numFmtId="165" fontId="0" fillId="0" borderId="129" xfId="0" applyNumberFormat="1" applyBorder="1" applyAlignment="1">
      <alignment/>
    </xf>
    <xf numFmtId="165" fontId="9" fillId="0" borderId="58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58" xfId="0" applyNumberFormat="1" applyFont="1" applyBorder="1" applyAlignment="1">
      <alignment/>
    </xf>
    <xf numFmtId="165" fontId="0" fillId="0" borderId="89" xfId="0" applyNumberFormat="1" applyFont="1" applyBorder="1" applyAlignment="1">
      <alignment/>
    </xf>
    <xf numFmtId="169" fontId="0" fillId="0" borderId="45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7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105" xfId="0" applyFont="1" applyBorder="1" applyAlignment="1">
      <alignment horizontal="centerContinuous"/>
    </xf>
    <xf numFmtId="0" fontId="1" fillId="0" borderId="72" xfId="0" applyFont="1" applyBorder="1" applyAlignment="1">
      <alignment horizontal="centerContinuous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48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10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73" xfId="0" applyFont="1" applyBorder="1" applyAlignment="1">
      <alignment horizontal="centerContinuous"/>
    </xf>
    <xf numFmtId="0" fontId="1" fillId="0" borderId="47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94" xfId="0" applyFont="1" applyBorder="1" applyAlignment="1">
      <alignment horizontal="left"/>
    </xf>
    <xf numFmtId="0" fontId="1" fillId="0" borderId="59" xfId="0" applyFont="1" applyBorder="1" applyAlignment="1">
      <alignment horizontal="centerContinuous"/>
    </xf>
    <xf numFmtId="0" fontId="1" fillId="0" borderId="7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1" fillId="0" borderId="7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4" borderId="8" xfId="0" applyFont="1" applyFill="1" applyBorder="1" applyAlignment="1">
      <alignment horizontal="center"/>
    </xf>
    <xf numFmtId="0" fontId="0" fillId="4" borderId="7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63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169" fontId="0" fillId="0" borderId="62" xfId="0" applyNumberFormat="1" applyFont="1" applyBorder="1" applyAlignment="1">
      <alignment/>
    </xf>
    <xf numFmtId="0" fontId="0" fillId="0" borderId="79" xfId="0" applyFont="1" applyBorder="1" applyAlignment="1">
      <alignment horizontal="left"/>
    </xf>
    <xf numFmtId="165" fontId="1" fillId="0" borderId="31" xfId="0" applyNumberFormat="1" applyFont="1" applyBorder="1" applyAlignment="1">
      <alignment/>
    </xf>
    <xf numFmtId="165" fontId="1" fillId="0" borderId="51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165" fontId="1" fillId="0" borderId="36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165" fontId="1" fillId="0" borderId="63" xfId="0" applyNumberFormat="1" applyFont="1" applyBorder="1" applyAlignment="1">
      <alignment/>
    </xf>
    <xf numFmtId="169" fontId="1" fillId="0" borderId="46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9" fontId="1" fillId="0" borderId="33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9" fontId="1" fillId="0" borderId="32" xfId="0" applyNumberFormat="1" applyFont="1" applyBorder="1" applyAlignment="1">
      <alignment/>
    </xf>
    <xf numFmtId="165" fontId="1" fillId="0" borderId="43" xfId="0" applyNumberFormat="1" applyFont="1" applyBorder="1" applyAlignment="1">
      <alignment/>
    </xf>
    <xf numFmtId="165" fontId="1" fillId="0" borderId="64" xfId="0" applyNumberFormat="1" applyFont="1" applyBorder="1" applyAlignment="1">
      <alignment/>
    </xf>
    <xf numFmtId="165" fontId="1" fillId="0" borderId="58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169" fontId="0" fillId="0" borderId="65" xfId="0" applyNumberFormat="1" applyFont="1" applyBorder="1" applyAlignment="1">
      <alignment/>
    </xf>
    <xf numFmtId="169" fontId="1" fillId="0" borderId="58" xfId="0" applyNumberFormat="1" applyFont="1" applyBorder="1" applyAlignment="1">
      <alignment/>
    </xf>
    <xf numFmtId="169" fontId="1" fillId="0" borderId="89" xfId="0" applyNumberFormat="1" applyFont="1" applyBorder="1" applyAlignment="1">
      <alignment/>
    </xf>
    <xf numFmtId="165" fontId="1" fillId="0" borderId="65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5" fontId="1" fillId="0" borderId="61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9" fontId="1" fillId="0" borderId="56" xfId="0" applyNumberFormat="1" applyFont="1" applyBorder="1" applyAlignment="1">
      <alignment/>
    </xf>
    <xf numFmtId="169" fontId="1" fillId="0" borderId="76" xfId="0" applyNumberFormat="1" applyFont="1" applyBorder="1" applyAlignment="1">
      <alignment/>
    </xf>
    <xf numFmtId="165" fontId="1" fillId="0" borderId="62" xfId="0" applyNumberFormat="1" applyFont="1" applyBorder="1" applyAlignment="1">
      <alignment/>
    </xf>
    <xf numFmtId="165" fontId="1" fillId="0" borderId="31" xfId="0" applyNumberFormat="1" applyFont="1" applyBorder="1" applyAlignment="1">
      <alignment horizontal="right"/>
    </xf>
    <xf numFmtId="165" fontId="1" fillId="0" borderId="51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1" fillId="0" borderId="63" xfId="0" applyNumberFormat="1" applyFont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46" xfId="0" applyNumberFormat="1" applyFont="1" applyBorder="1" applyAlignment="1">
      <alignment horizontal="right"/>
    </xf>
    <xf numFmtId="169" fontId="1" fillId="0" borderId="65" xfId="0" applyNumberFormat="1" applyFont="1" applyBorder="1" applyAlignment="1">
      <alignment/>
    </xf>
    <xf numFmtId="169" fontId="1" fillId="0" borderId="44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9" fontId="1" fillId="0" borderId="60" xfId="0" applyNumberFormat="1" applyFont="1" applyBorder="1" applyAlignment="1">
      <alignment/>
    </xf>
    <xf numFmtId="169" fontId="1" fillId="0" borderId="24" xfId="0" applyNumberFormat="1" applyFont="1" applyBorder="1" applyAlignment="1">
      <alignment/>
    </xf>
    <xf numFmtId="165" fontId="1" fillId="0" borderId="60" xfId="0" applyNumberFormat="1" applyFont="1" applyBorder="1" applyAlignment="1">
      <alignment/>
    </xf>
    <xf numFmtId="169" fontId="1" fillId="0" borderId="23" xfId="0" applyNumberFormat="1" applyFont="1" applyBorder="1" applyAlignment="1">
      <alignment/>
    </xf>
    <xf numFmtId="169" fontId="1" fillId="0" borderId="77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77" xfId="0" applyNumberFormat="1" applyFont="1" applyBorder="1" applyAlignment="1">
      <alignment/>
    </xf>
    <xf numFmtId="169" fontId="1" fillId="0" borderId="62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5" fontId="1" fillId="0" borderId="68" xfId="0" applyNumberFormat="1" applyFont="1" applyBorder="1" applyAlignment="1">
      <alignment/>
    </xf>
    <xf numFmtId="165" fontId="1" fillId="0" borderId="66" xfId="0" applyNumberFormat="1" applyFont="1" applyBorder="1" applyAlignment="1">
      <alignment/>
    </xf>
    <xf numFmtId="165" fontId="1" fillId="0" borderId="84" xfId="0" applyNumberFormat="1" applyFont="1" applyBorder="1" applyAlignment="1">
      <alignment/>
    </xf>
    <xf numFmtId="165" fontId="1" fillId="0" borderId="70" xfId="0" applyNumberFormat="1" applyFont="1" applyBorder="1" applyAlignment="1">
      <alignment/>
    </xf>
    <xf numFmtId="165" fontId="1" fillId="0" borderId="69" xfId="0" applyNumberFormat="1" applyFont="1" applyBorder="1" applyAlignment="1">
      <alignment/>
    </xf>
    <xf numFmtId="169" fontId="1" fillId="0" borderId="67" xfId="0" applyNumberFormat="1" applyFont="1" applyBorder="1" applyAlignment="1">
      <alignment/>
    </xf>
    <xf numFmtId="169" fontId="1" fillId="0" borderId="69" xfId="0" applyNumberFormat="1" applyFont="1" applyBorder="1" applyAlignment="1">
      <alignment/>
    </xf>
    <xf numFmtId="165" fontId="1" fillId="0" borderId="67" xfId="0" applyNumberFormat="1" applyFont="1" applyBorder="1" applyAlignment="1">
      <alignment/>
    </xf>
    <xf numFmtId="169" fontId="1" fillId="0" borderId="84" xfId="0" applyNumberFormat="1" applyFont="1" applyBorder="1" applyAlignment="1">
      <alignment/>
    </xf>
    <xf numFmtId="169" fontId="1" fillId="0" borderId="90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5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5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1" xfId="0" applyNumberFormat="1" applyFont="1" applyBorder="1" applyAlignment="1">
      <alignment/>
    </xf>
    <xf numFmtId="165" fontId="1" fillId="0" borderId="80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106" xfId="0" applyNumberFormat="1" applyFont="1" applyFill="1" applyBorder="1" applyAlignment="1">
      <alignment/>
    </xf>
    <xf numFmtId="166" fontId="1" fillId="2" borderId="33" xfId="0" applyNumberFormat="1" applyFont="1" applyFill="1" applyBorder="1" applyAlignment="1">
      <alignment/>
    </xf>
    <xf numFmtId="166" fontId="1" fillId="2" borderId="51" xfId="0" applyNumberFormat="1" applyFont="1" applyFill="1" applyBorder="1" applyAlignment="1">
      <alignment/>
    </xf>
    <xf numFmtId="166" fontId="1" fillId="2" borderId="36" xfId="0" applyNumberFormat="1" applyFont="1" applyFill="1" applyBorder="1" applyAlignment="1">
      <alignment/>
    </xf>
    <xf numFmtId="166" fontId="1" fillId="2" borderId="10" xfId="0" applyNumberFormat="1" applyFont="1" applyFill="1" applyBorder="1" applyAlignment="1">
      <alignment/>
    </xf>
    <xf numFmtId="166" fontId="1" fillId="2" borderId="91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3" fontId="1" fillId="2" borderId="91" xfId="0" applyNumberFormat="1" applyFont="1" applyFill="1" applyBorder="1" applyAlignment="1">
      <alignment/>
    </xf>
    <xf numFmtId="166" fontId="1" fillId="2" borderId="8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/>
    </xf>
    <xf numFmtId="3" fontId="0" fillId="0" borderId="38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5" fillId="0" borderId="38" xfId="0" applyNumberFormat="1" applyFont="1" applyFill="1" applyBorder="1" applyAlignment="1">
      <alignment horizontal="left"/>
    </xf>
    <xf numFmtId="0" fontId="0" fillId="0" borderId="3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3" fontId="1" fillId="0" borderId="10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65" fontId="0" fillId="0" borderId="59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9" fillId="0" borderId="61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169" fontId="0" fillId="0" borderId="61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1" fillId="0" borderId="51" xfId="0" applyNumberFormat="1" applyFont="1" applyBorder="1" applyAlignment="1">
      <alignment/>
    </xf>
    <xf numFmtId="169" fontId="0" fillId="0" borderId="64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9" fontId="0" fillId="0" borderId="61" xfId="0" applyNumberFormat="1" applyFont="1" applyBorder="1" applyAlignment="1">
      <alignment/>
    </xf>
    <xf numFmtId="169" fontId="1" fillId="0" borderId="64" xfId="0" applyNumberFormat="1" applyFont="1" applyBorder="1" applyAlignment="1">
      <alignment/>
    </xf>
    <xf numFmtId="169" fontId="1" fillId="0" borderId="27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9" fontId="1" fillId="0" borderId="61" xfId="0" applyNumberFormat="1" applyFont="1" applyBorder="1" applyAlignment="1">
      <alignment/>
    </xf>
    <xf numFmtId="169" fontId="1" fillId="0" borderId="66" xfId="0" applyNumberFormat="1" applyFont="1" applyBorder="1" applyAlignment="1">
      <alignment/>
    </xf>
    <xf numFmtId="166" fontId="1" fillId="0" borderId="127" xfId="0" applyNumberFormat="1" applyFon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0" xfId="0" applyNumberFormat="1" applyBorder="1" applyAlignment="1">
      <alignment/>
    </xf>
    <xf numFmtId="3" fontId="18" fillId="0" borderId="40" xfId="0" applyNumberFormat="1" applyFont="1" applyBorder="1" applyAlignment="1">
      <alignment/>
    </xf>
    <xf numFmtId="3" fontId="15" fillId="0" borderId="127" xfId="0" applyNumberFormat="1" applyFont="1" applyBorder="1" applyAlignment="1">
      <alignment/>
    </xf>
    <xf numFmtId="3" fontId="15" fillId="0" borderId="131" xfId="0" applyNumberFormat="1" applyFont="1" applyBorder="1" applyAlignment="1">
      <alignment/>
    </xf>
    <xf numFmtId="169" fontId="0" fillId="0" borderId="25" xfId="0" applyNumberFormat="1" applyBorder="1" applyAlignment="1">
      <alignment/>
    </xf>
    <xf numFmtId="169" fontId="0" fillId="0" borderId="28" xfId="0" applyNumberFormat="1" applyBorder="1" applyAlignment="1">
      <alignment/>
    </xf>
    <xf numFmtId="165" fontId="0" fillId="0" borderId="128" xfId="0" applyNumberFormat="1" applyBorder="1" applyAlignment="1">
      <alignment/>
    </xf>
    <xf numFmtId="0" fontId="1" fillId="0" borderId="16" xfId="0" applyFont="1" applyBorder="1" applyAlignment="1">
      <alignment horizontal="centerContinuous"/>
    </xf>
    <xf numFmtId="165" fontId="0" fillId="0" borderId="39" xfId="0" applyNumberFormat="1" applyFont="1" applyBorder="1" applyAlignment="1">
      <alignment/>
    </xf>
    <xf numFmtId="165" fontId="0" fillId="0" borderId="49" xfId="0" applyNumberFormat="1" applyFont="1" applyBorder="1" applyAlignment="1">
      <alignment horizontal="right"/>
    </xf>
    <xf numFmtId="3" fontId="15" fillId="0" borderId="132" xfId="0" applyNumberFormat="1" applyFont="1" applyBorder="1" applyAlignment="1">
      <alignment/>
    </xf>
    <xf numFmtId="3" fontId="15" fillId="0" borderId="133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0" fillId="0" borderId="62" xfId="0" applyNumberFormat="1" applyFont="1" applyFill="1" applyBorder="1" applyAlignment="1">
      <alignment/>
    </xf>
    <xf numFmtId="165" fontId="0" fillId="0" borderId="80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134" xfId="0" applyNumberFormat="1" applyFont="1" applyBorder="1" applyAlignment="1">
      <alignment/>
    </xf>
    <xf numFmtId="0" fontId="0" fillId="0" borderId="135" xfId="0" applyFont="1" applyBorder="1" applyAlignment="1">
      <alignment horizontal="left"/>
    </xf>
    <xf numFmtId="3" fontId="0" fillId="0" borderId="4" xfId="0" applyNumberFormat="1" applyFont="1" applyBorder="1" applyAlignment="1">
      <alignment horizontal="center"/>
    </xf>
    <xf numFmtId="0" fontId="0" fillId="0" borderId="134" xfId="0" applyFont="1" applyBorder="1" applyAlignment="1">
      <alignment horizontal="left"/>
    </xf>
    <xf numFmtId="0" fontId="0" fillId="0" borderId="136" xfId="0" applyFont="1" applyBorder="1" applyAlignment="1">
      <alignment horizontal="left"/>
    </xf>
    <xf numFmtId="0" fontId="0" fillId="0" borderId="115" xfId="0" applyFont="1" applyBorder="1" applyAlignment="1">
      <alignment horizontal="left"/>
    </xf>
    <xf numFmtId="0" fontId="0" fillId="0" borderId="116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19" fillId="0" borderId="38" xfId="0" applyFont="1" applyFill="1" applyBorder="1" applyAlignment="1">
      <alignment horizontal="center"/>
    </xf>
    <xf numFmtId="0" fontId="20" fillId="0" borderId="38" xfId="0" applyNumberFormat="1" applyFont="1" applyBorder="1" applyAlignment="1">
      <alignment horizontal="left"/>
    </xf>
    <xf numFmtId="165" fontId="19" fillId="0" borderId="56" xfId="0" applyNumberFormat="1" applyFont="1" applyBorder="1" applyAlignment="1">
      <alignment/>
    </xf>
    <xf numFmtId="165" fontId="19" fillId="0" borderId="22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165" fontId="19" fillId="0" borderId="82" xfId="0" applyNumberFormat="1" applyFont="1" applyBorder="1" applyAlignment="1">
      <alignment/>
    </xf>
    <xf numFmtId="165" fontId="19" fillId="0" borderId="76" xfId="0" applyNumberFormat="1" applyFont="1" applyBorder="1" applyAlignment="1">
      <alignment/>
    </xf>
    <xf numFmtId="165" fontId="19" fillId="0" borderId="40" xfId="0" applyNumberFormat="1" applyFont="1" applyBorder="1" applyAlignment="1">
      <alignment/>
    </xf>
    <xf numFmtId="169" fontId="19" fillId="0" borderId="56" xfId="0" applyNumberFormat="1" applyFont="1" applyBorder="1" applyAlignment="1">
      <alignment/>
    </xf>
    <xf numFmtId="165" fontId="19" fillId="0" borderId="60" xfId="0" applyNumberFormat="1" applyFont="1" applyBorder="1" applyAlignment="1">
      <alignment/>
    </xf>
    <xf numFmtId="165" fontId="19" fillId="0" borderId="24" xfId="0" applyNumberFormat="1" applyFont="1" applyBorder="1" applyAlignment="1">
      <alignment/>
    </xf>
    <xf numFmtId="165" fontId="19" fillId="0" borderId="56" xfId="0" applyNumberFormat="1" applyFont="1" applyBorder="1" applyAlignment="1">
      <alignment/>
    </xf>
    <xf numFmtId="165" fontId="19" fillId="0" borderId="61" xfId="0" applyNumberFormat="1" applyFont="1" applyBorder="1" applyAlignment="1">
      <alignment/>
    </xf>
    <xf numFmtId="165" fontId="19" fillId="0" borderId="41" xfId="0" applyNumberFormat="1" applyFont="1" applyBorder="1" applyAlignment="1">
      <alignment/>
    </xf>
    <xf numFmtId="169" fontId="19" fillId="0" borderId="77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3" fontId="10" fillId="0" borderId="113" xfId="0" applyNumberFormat="1" applyFont="1" applyFill="1" applyBorder="1" applyAlignment="1">
      <alignment/>
    </xf>
    <xf numFmtId="3" fontId="10" fillId="0" borderId="110" xfId="0" applyNumberFormat="1" applyFont="1" applyFill="1" applyBorder="1" applyAlignment="1">
      <alignment/>
    </xf>
    <xf numFmtId="166" fontId="1" fillId="0" borderId="14" xfId="0" applyNumberFormat="1" applyFont="1" applyBorder="1" applyAlignment="1">
      <alignment/>
    </xf>
    <xf numFmtId="164" fontId="19" fillId="0" borderId="6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169" fontId="19" fillId="0" borderId="76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169" fontId="19" fillId="0" borderId="62" xfId="0" applyNumberFormat="1" applyFont="1" applyBorder="1" applyAlignment="1">
      <alignment/>
    </xf>
    <xf numFmtId="165" fontId="19" fillId="0" borderId="87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165" fontId="19" fillId="0" borderId="49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78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94" xfId="0" applyNumberFormat="1" applyBorder="1" applyAlignment="1">
      <alignment/>
    </xf>
    <xf numFmtId="165" fontId="0" fillId="0" borderId="59" xfId="0" applyNumberFormat="1" applyBorder="1" applyAlignment="1">
      <alignment/>
    </xf>
    <xf numFmtId="0" fontId="19" fillId="0" borderId="137" xfId="0" applyFont="1" applyFill="1" applyBorder="1" applyAlignment="1">
      <alignment/>
    </xf>
    <xf numFmtId="165" fontId="19" fillId="0" borderId="137" xfId="0" applyNumberFormat="1" applyFont="1" applyBorder="1" applyAlignment="1">
      <alignment/>
    </xf>
    <xf numFmtId="165" fontId="19" fillId="0" borderId="138" xfId="0" applyNumberFormat="1" applyFont="1" applyBorder="1" applyAlignment="1">
      <alignment/>
    </xf>
    <xf numFmtId="0" fontId="0" fillId="0" borderId="139" xfId="0" applyBorder="1" applyAlignment="1">
      <alignment/>
    </xf>
    <xf numFmtId="165" fontId="0" fillId="0" borderId="139" xfId="0" applyNumberFormat="1" applyBorder="1" applyAlignment="1">
      <alignment/>
    </xf>
    <xf numFmtId="165" fontId="0" fillId="0" borderId="140" xfId="0" applyNumberFormat="1" applyBorder="1" applyAlignment="1">
      <alignment/>
    </xf>
    <xf numFmtId="165" fontId="0" fillId="0" borderId="141" xfId="0" applyNumberFormat="1" applyBorder="1" applyAlignment="1">
      <alignment/>
    </xf>
    <xf numFmtId="165" fontId="0" fillId="0" borderId="142" xfId="0" applyNumberFormat="1" applyBorder="1" applyAlignment="1">
      <alignment/>
    </xf>
    <xf numFmtId="165" fontId="0" fillId="0" borderId="143" xfId="0" applyNumberFormat="1" applyBorder="1" applyAlignment="1">
      <alignment/>
    </xf>
    <xf numFmtId="165" fontId="0" fillId="0" borderId="144" xfId="0" applyNumberFormat="1" applyBorder="1" applyAlignment="1">
      <alignment/>
    </xf>
    <xf numFmtId="165" fontId="0" fillId="0" borderId="145" xfId="0" applyNumberFormat="1" applyBorder="1" applyAlignment="1">
      <alignment/>
    </xf>
    <xf numFmtId="0" fontId="19" fillId="0" borderId="146" xfId="0" applyFont="1" applyFill="1" applyBorder="1" applyAlignment="1">
      <alignment/>
    </xf>
    <xf numFmtId="165" fontId="0" fillId="0" borderId="147" xfId="0" applyNumberFormat="1" applyBorder="1" applyAlignment="1">
      <alignment/>
    </xf>
    <xf numFmtId="3" fontId="0" fillId="0" borderId="147" xfId="0" applyNumberFormat="1" applyBorder="1" applyAlignment="1">
      <alignment/>
    </xf>
    <xf numFmtId="165" fontId="19" fillId="0" borderId="147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0" fontId="19" fillId="0" borderId="147" xfId="0" applyFont="1" applyFill="1" applyBorder="1" applyAlignment="1">
      <alignment/>
    </xf>
    <xf numFmtId="165" fontId="19" fillId="0" borderId="74" xfId="0" applyNumberFormat="1" applyFont="1" applyBorder="1" applyAlignment="1">
      <alignment/>
    </xf>
    <xf numFmtId="3" fontId="0" fillId="0" borderId="39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39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165" fontId="0" fillId="0" borderId="148" xfId="0" applyNumberFormat="1" applyBorder="1" applyAlignment="1">
      <alignment/>
    </xf>
    <xf numFmtId="165" fontId="0" fillId="0" borderId="149" xfId="0" applyNumberFormat="1" applyBorder="1" applyAlignment="1">
      <alignment/>
    </xf>
    <xf numFmtId="165" fontId="0" fillId="0" borderId="12" xfId="0" applyNumberFormat="1" applyBorder="1" applyAlignment="1">
      <alignment/>
    </xf>
    <xf numFmtId="169" fontId="0" fillId="0" borderId="56" xfId="0" applyNumberFormat="1" applyFont="1" applyFill="1" applyBorder="1" applyAlignment="1">
      <alignment/>
    </xf>
    <xf numFmtId="169" fontId="0" fillId="0" borderId="82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175" fontId="0" fillId="0" borderId="23" xfId="0" applyNumberFormat="1" applyBorder="1" applyAlignment="1">
      <alignment/>
    </xf>
    <xf numFmtId="175" fontId="0" fillId="0" borderId="56" xfId="0" applyNumberFormat="1" applyFont="1" applyBorder="1" applyAlignment="1">
      <alignment/>
    </xf>
    <xf numFmtId="175" fontId="0" fillId="0" borderId="76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74" fontId="0" fillId="0" borderId="56" xfId="0" applyNumberFormat="1" applyFont="1" applyBorder="1" applyAlignment="1">
      <alignment/>
    </xf>
    <xf numFmtId="174" fontId="0" fillId="0" borderId="5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9" fontId="0" fillId="0" borderId="40" xfId="0" applyNumberFormat="1" applyFont="1" applyBorder="1" applyAlignment="1">
      <alignment horizontal="right"/>
    </xf>
    <xf numFmtId="169" fontId="0" fillId="0" borderId="21" xfId="0" applyNumberFormat="1" applyFont="1" applyBorder="1" applyAlignment="1">
      <alignment/>
    </xf>
    <xf numFmtId="169" fontId="0" fillId="0" borderId="82" xfId="0" applyNumberFormat="1" applyFont="1" applyBorder="1" applyAlignment="1">
      <alignment/>
    </xf>
    <xf numFmtId="174" fontId="0" fillId="0" borderId="24" xfId="0" applyNumberFormat="1" applyBorder="1" applyAlignment="1">
      <alignment/>
    </xf>
    <xf numFmtId="174" fontId="1" fillId="0" borderId="32" xfId="0" applyNumberFormat="1" applyFont="1" applyBorder="1" applyAlignment="1">
      <alignment/>
    </xf>
    <xf numFmtId="174" fontId="1" fillId="0" borderId="33" xfId="0" applyNumberFormat="1" applyFon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3" xfId="0" applyNumberFormat="1" applyBorder="1" applyAlignment="1">
      <alignment/>
    </xf>
    <xf numFmtId="174" fontId="1" fillId="0" borderId="63" xfId="0" applyNumberFormat="1" applyFont="1" applyBorder="1" applyAlignment="1">
      <alignment/>
    </xf>
    <xf numFmtId="174" fontId="0" fillId="0" borderId="38" xfId="0" applyNumberFormat="1" applyBorder="1" applyAlignment="1">
      <alignment/>
    </xf>
    <xf numFmtId="174" fontId="0" fillId="0" borderId="77" xfId="0" applyNumberFormat="1" applyBorder="1" applyAlignment="1">
      <alignment/>
    </xf>
    <xf numFmtId="174" fontId="0" fillId="0" borderId="41" xfId="0" applyNumberFormat="1" applyBorder="1" applyAlignment="1">
      <alignment/>
    </xf>
    <xf numFmtId="174" fontId="0" fillId="0" borderId="40" xfId="0" applyNumberFormat="1" applyBorder="1" applyAlignment="1">
      <alignment/>
    </xf>
    <xf numFmtId="174" fontId="0" fillId="0" borderId="56" xfId="0" applyNumberFormat="1" applyBorder="1" applyAlignment="1">
      <alignment/>
    </xf>
    <xf numFmtId="174" fontId="0" fillId="0" borderId="76" xfId="0" applyNumberFormat="1" applyBorder="1" applyAlignment="1">
      <alignment/>
    </xf>
    <xf numFmtId="174" fontId="0" fillId="0" borderId="44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174" fontId="0" fillId="0" borderId="89" xfId="0" applyNumberFormat="1" applyFont="1" applyBorder="1" applyAlignment="1">
      <alignment/>
    </xf>
    <xf numFmtId="174" fontId="0" fillId="0" borderId="38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174" fontId="0" fillId="0" borderId="76" xfId="0" applyNumberFormat="1" applyFont="1" applyBorder="1" applyAlignment="1">
      <alignment/>
    </xf>
    <xf numFmtId="174" fontId="0" fillId="0" borderId="41" xfId="0" applyNumberFormat="1" applyFont="1" applyBorder="1" applyAlignment="1">
      <alignment/>
    </xf>
    <xf numFmtId="174" fontId="1" fillId="0" borderId="32" xfId="0" applyNumberFormat="1" applyFont="1" applyBorder="1" applyAlignment="1">
      <alignment horizontal="right"/>
    </xf>
    <xf numFmtId="174" fontId="1" fillId="0" borderId="33" xfId="0" applyNumberFormat="1" applyFont="1" applyBorder="1" applyAlignment="1">
      <alignment horizontal="right"/>
    </xf>
    <xf numFmtId="174" fontId="1" fillId="0" borderId="63" xfId="0" applyNumberFormat="1" applyFont="1" applyBorder="1" applyAlignment="1">
      <alignment horizontal="right"/>
    </xf>
    <xf numFmtId="174" fontId="1" fillId="0" borderId="44" xfId="0" applyNumberFormat="1" applyFont="1" applyBorder="1" applyAlignment="1">
      <alignment/>
    </xf>
    <xf numFmtId="174" fontId="1" fillId="0" borderId="58" xfId="0" applyNumberFormat="1" applyFont="1" applyBorder="1" applyAlignment="1">
      <alignment/>
    </xf>
    <xf numFmtId="174" fontId="1" fillId="0" borderId="89" xfId="0" applyNumberFormat="1" applyFont="1" applyBorder="1" applyAlignment="1">
      <alignment/>
    </xf>
    <xf numFmtId="174" fontId="1" fillId="0" borderId="24" xfId="0" applyNumberFormat="1" applyFont="1" applyBorder="1" applyAlignment="1">
      <alignment/>
    </xf>
    <xf numFmtId="174" fontId="1" fillId="0" borderId="23" xfId="0" applyNumberFormat="1" applyFont="1" applyBorder="1" applyAlignment="1">
      <alignment/>
    </xf>
    <xf numFmtId="174" fontId="1" fillId="0" borderId="77" xfId="0" applyNumberFormat="1" applyFont="1" applyBorder="1" applyAlignment="1">
      <alignment/>
    </xf>
    <xf numFmtId="174" fontId="1" fillId="0" borderId="22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1" fillId="0" borderId="40" xfId="0" applyNumberFormat="1" applyFont="1" applyBorder="1" applyAlignment="1">
      <alignment/>
    </xf>
    <xf numFmtId="174" fontId="1" fillId="0" borderId="56" xfId="0" applyNumberFormat="1" applyFont="1" applyBorder="1" applyAlignment="1">
      <alignment/>
    </xf>
    <xf numFmtId="174" fontId="1" fillId="0" borderId="76" xfId="0" applyNumberFormat="1" applyFont="1" applyBorder="1" applyAlignment="1">
      <alignment/>
    </xf>
    <xf numFmtId="174" fontId="1" fillId="0" borderId="41" xfId="0" applyNumberFormat="1" applyFont="1" applyBorder="1" applyAlignment="1">
      <alignment/>
    </xf>
    <xf numFmtId="174" fontId="0" fillId="0" borderId="118" xfId="0" applyNumberFormat="1" applyFont="1" applyBorder="1" applyAlignment="1">
      <alignment/>
    </xf>
    <xf numFmtId="174" fontId="1" fillId="0" borderId="69" xfId="0" applyNumberFormat="1" applyFont="1" applyBorder="1" applyAlignment="1">
      <alignment/>
    </xf>
    <xf numFmtId="174" fontId="1" fillId="0" borderId="84" xfId="0" applyNumberFormat="1" applyFont="1" applyBorder="1" applyAlignment="1">
      <alignment/>
    </xf>
    <xf numFmtId="174" fontId="1" fillId="0" borderId="90" xfId="0" applyNumberFormat="1" applyFont="1" applyBorder="1" applyAlignment="1">
      <alignment/>
    </xf>
    <xf numFmtId="174" fontId="1" fillId="0" borderId="70" xfId="0" applyNumberFormat="1" applyFont="1" applyBorder="1" applyAlignment="1">
      <alignment/>
    </xf>
    <xf numFmtId="174" fontId="1" fillId="0" borderId="3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1" fillId="0" borderId="91" xfId="0" applyNumberFormat="1" applyFont="1" applyBorder="1" applyAlignment="1">
      <alignment/>
    </xf>
    <xf numFmtId="174" fontId="1" fillId="0" borderId="46" xfId="0" applyNumberFormat="1" applyFont="1" applyBorder="1" applyAlignment="1">
      <alignment/>
    </xf>
    <xf numFmtId="174" fontId="0" fillId="0" borderId="60" xfId="0" applyNumberFormat="1" applyBorder="1" applyAlignment="1">
      <alignment/>
    </xf>
    <xf numFmtId="174" fontId="0" fillId="0" borderId="62" xfId="0" applyNumberFormat="1" applyBorder="1" applyAlignment="1">
      <alignment/>
    </xf>
    <xf numFmtId="174" fontId="0" fillId="0" borderId="65" xfId="0" applyNumberFormat="1" applyFont="1" applyBorder="1" applyAlignment="1">
      <alignment/>
    </xf>
    <xf numFmtId="174" fontId="0" fillId="0" borderId="62" xfId="0" applyNumberFormat="1" applyFont="1" applyBorder="1" applyAlignment="1">
      <alignment/>
    </xf>
    <xf numFmtId="174" fontId="1" fillId="0" borderId="46" xfId="0" applyNumberFormat="1" applyFont="1" applyBorder="1" applyAlignment="1">
      <alignment horizontal="right"/>
    </xf>
    <xf numFmtId="174" fontId="1" fillId="0" borderId="65" xfId="0" applyNumberFormat="1" applyFont="1" applyBorder="1" applyAlignment="1">
      <alignment/>
    </xf>
    <xf numFmtId="174" fontId="1" fillId="0" borderId="60" xfId="0" applyNumberFormat="1" applyFont="1" applyBorder="1" applyAlignment="1">
      <alignment/>
    </xf>
    <xf numFmtId="174" fontId="1" fillId="0" borderId="62" xfId="0" applyNumberFormat="1" applyFont="1" applyBorder="1" applyAlignment="1">
      <alignment/>
    </xf>
    <xf numFmtId="174" fontId="1" fillId="0" borderId="67" xfId="0" applyNumberFormat="1" applyFont="1" applyBorder="1" applyAlignment="1">
      <alignment/>
    </xf>
    <xf numFmtId="165" fontId="0" fillId="0" borderId="56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165" fontId="15" fillId="0" borderId="27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169" fontId="0" fillId="0" borderId="40" xfId="0" applyNumberFormat="1" applyFont="1" applyFill="1" applyBorder="1" applyAlignment="1">
      <alignment/>
    </xf>
    <xf numFmtId="169" fontId="0" fillId="0" borderId="4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165" fontId="15" fillId="0" borderId="38" xfId="0" applyNumberFormat="1" applyFont="1" applyBorder="1" applyAlignment="1">
      <alignment/>
    </xf>
    <xf numFmtId="165" fontId="0" fillId="0" borderId="38" xfId="0" applyNumberFormat="1" applyFont="1" applyBorder="1" applyAlignment="1">
      <alignment horizontal="right"/>
    </xf>
    <xf numFmtId="169" fontId="0" fillId="0" borderId="17" xfId="0" applyNumberFormat="1" applyBorder="1" applyAlignment="1">
      <alignment/>
    </xf>
    <xf numFmtId="165" fontId="9" fillId="0" borderId="17" xfId="0" applyNumberFormat="1" applyFont="1" applyBorder="1" applyAlignment="1">
      <alignment/>
    </xf>
    <xf numFmtId="166" fontId="1" fillId="2" borderId="14" xfId="0" applyNumberFormat="1" applyFont="1" applyFill="1" applyBorder="1" applyAlignment="1">
      <alignment/>
    </xf>
    <xf numFmtId="169" fontId="0" fillId="0" borderId="39" xfId="0" applyNumberFormat="1" applyFont="1" applyBorder="1" applyAlignment="1">
      <alignment/>
    </xf>
    <xf numFmtId="169" fontId="0" fillId="0" borderId="39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9" xfId="0" applyFont="1" applyBorder="1" applyAlignment="1">
      <alignment horizontal="right"/>
    </xf>
    <xf numFmtId="3" fontId="0" fillId="0" borderId="40" xfId="0" applyNumberFormat="1" applyBorder="1" applyAlignment="1">
      <alignment/>
    </xf>
    <xf numFmtId="164" fontId="0" fillId="0" borderId="62" xfId="0" applyNumberFormat="1" applyFont="1" applyBorder="1" applyAlignment="1">
      <alignment/>
    </xf>
    <xf numFmtId="164" fontId="0" fillId="0" borderId="60" xfId="0" applyNumberFormat="1" applyFont="1" applyBorder="1" applyAlignment="1">
      <alignment/>
    </xf>
    <xf numFmtId="164" fontId="0" fillId="0" borderId="62" xfId="0" applyNumberFormat="1" applyFont="1" applyBorder="1" applyAlignment="1">
      <alignment horizontal="right"/>
    </xf>
    <xf numFmtId="3" fontId="0" fillId="0" borderId="60" xfId="0" applyNumberFormat="1" applyBorder="1" applyAlignment="1">
      <alignment/>
    </xf>
    <xf numFmtId="165" fontId="0" fillId="0" borderId="150" xfId="0" applyNumberFormat="1" applyBorder="1" applyAlignment="1">
      <alignment/>
    </xf>
    <xf numFmtId="165" fontId="0" fillId="0" borderId="92" xfId="0" applyNumberFormat="1" applyBorder="1" applyAlignment="1">
      <alignment/>
    </xf>
    <xf numFmtId="165" fontId="0" fillId="0" borderId="88" xfId="0" applyNumberFormat="1" applyBorder="1" applyAlignment="1">
      <alignment/>
    </xf>
    <xf numFmtId="165" fontId="0" fillId="0" borderId="40" xfId="0" applyNumberFormat="1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65" fontId="15" fillId="0" borderId="4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1" fillId="0" borderId="89" xfId="0" applyNumberFormat="1" applyFont="1" applyBorder="1" applyAlignment="1">
      <alignment/>
    </xf>
    <xf numFmtId="165" fontId="0" fillId="0" borderId="134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/>
    </xf>
    <xf numFmtId="165" fontId="0" fillId="0" borderId="80" xfId="0" applyNumberFormat="1" applyBorder="1" applyAlignment="1">
      <alignment/>
    </xf>
    <xf numFmtId="164" fontId="0" fillId="0" borderId="75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5" fontId="9" fillId="0" borderId="40" xfId="0" applyNumberFormat="1" applyFont="1" applyBorder="1" applyAlignment="1">
      <alignment/>
    </xf>
    <xf numFmtId="165" fontId="9" fillId="0" borderId="42" xfId="0" applyNumberFormat="1" applyFont="1" applyBorder="1" applyAlignment="1">
      <alignment/>
    </xf>
    <xf numFmtId="175" fontId="0" fillId="0" borderId="24" xfId="0" applyNumberFormat="1" applyBorder="1" applyAlignment="1">
      <alignment/>
    </xf>
    <xf numFmtId="175" fontId="0" fillId="0" borderId="40" xfId="0" applyNumberFormat="1" applyBorder="1" applyAlignment="1">
      <alignment/>
    </xf>
    <xf numFmtId="175" fontId="0" fillId="0" borderId="40" xfId="0" applyNumberFormat="1" applyFont="1" applyBorder="1" applyAlignment="1">
      <alignment/>
    </xf>
    <xf numFmtId="175" fontId="1" fillId="0" borderId="44" xfId="0" applyNumberFormat="1" applyFont="1" applyBorder="1" applyAlignment="1">
      <alignment/>
    </xf>
    <xf numFmtId="175" fontId="0" fillId="0" borderId="24" xfId="0" applyNumberFormat="1" applyFont="1" applyBorder="1" applyAlignment="1">
      <alignment/>
    </xf>
    <xf numFmtId="175" fontId="1" fillId="0" borderId="24" xfId="0" applyNumberFormat="1" applyFont="1" applyBorder="1" applyAlignment="1">
      <alignment/>
    </xf>
    <xf numFmtId="175" fontId="9" fillId="0" borderId="24" xfId="0" applyNumberFormat="1" applyFont="1" applyBorder="1" applyAlignment="1">
      <alignment/>
    </xf>
    <xf numFmtId="175" fontId="1" fillId="0" borderId="68" xfId="0" applyNumberFormat="1" applyFont="1" applyBorder="1" applyAlignment="1">
      <alignment/>
    </xf>
    <xf numFmtId="175" fontId="0" fillId="0" borderId="40" xfId="0" applyNumberFormat="1" applyFont="1" applyBorder="1" applyAlignment="1">
      <alignment/>
    </xf>
    <xf numFmtId="175" fontId="1" fillId="0" borderId="6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4" fontId="0" fillId="0" borderId="28" xfId="0" applyNumberFormat="1" applyBorder="1" applyAlignment="1">
      <alignment/>
    </xf>
    <xf numFmtId="175" fontId="0" fillId="0" borderId="56" xfId="0" applyNumberFormat="1" applyBorder="1" applyAlignment="1">
      <alignment/>
    </xf>
    <xf numFmtId="175" fontId="1" fillId="0" borderId="33" xfId="0" applyNumberFormat="1" applyFont="1" applyBorder="1" applyAlignment="1">
      <alignment horizontal="right"/>
    </xf>
    <xf numFmtId="175" fontId="0" fillId="0" borderId="38" xfId="0" applyNumberFormat="1" applyFont="1" applyBorder="1" applyAlignment="1">
      <alignment/>
    </xf>
    <xf numFmtId="175" fontId="0" fillId="0" borderId="56" xfId="0" applyNumberFormat="1" applyBorder="1" applyAlignment="1">
      <alignment/>
    </xf>
    <xf numFmtId="175" fontId="0" fillId="0" borderId="23" xfId="0" applyNumberFormat="1" applyBorder="1" applyAlignment="1">
      <alignment/>
    </xf>
    <xf numFmtId="175" fontId="0" fillId="0" borderId="58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75" fontId="1" fillId="0" borderId="23" xfId="0" applyNumberFormat="1" applyFont="1" applyBorder="1" applyAlignment="1">
      <alignment/>
    </xf>
    <xf numFmtId="175" fontId="0" fillId="0" borderId="23" xfId="0" applyNumberFormat="1" applyFont="1" applyBorder="1" applyAlignment="1">
      <alignment/>
    </xf>
    <xf numFmtId="175" fontId="1" fillId="0" borderId="56" xfId="0" applyNumberFormat="1" applyFont="1" applyBorder="1" applyAlignment="1">
      <alignment/>
    </xf>
    <xf numFmtId="175" fontId="1" fillId="0" borderId="84" xfId="0" applyNumberFormat="1" applyFont="1" applyBorder="1" applyAlignment="1">
      <alignment/>
    </xf>
    <xf numFmtId="175" fontId="1" fillId="0" borderId="58" xfId="0" applyNumberFormat="1" applyFont="1" applyBorder="1" applyAlignment="1">
      <alignment/>
    </xf>
    <xf numFmtId="175" fontId="1" fillId="0" borderId="56" xfId="0" applyNumberFormat="1" applyFont="1" applyBorder="1" applyAlignment="1">
      <alignment/>
    </xf>
    <xf numFmtId="175" fontId="1" fillId="0" borderId="23" xfId="0" applyNumberFormat="1" applyFont="1" applyBorder="1" applyAlignment="1">
      <alignment/>
    </xf>
    <xf numFmtId="175" fontId="1" fillId="0" borderId="84" xfId="0" applyNumberFormat="1" applyFont="1" applyBorder="1" applyAlignment="1">
      <alignment/>
    </xf>
    <xf numFmtId="165" fontId="0" fillId="0" borderId="151" xfId="0" applyNumberFormat="1" applyBorder="1" applyAlignment="1">
      <alignment/>
    </xf>
    <xf numFmtId="165" fontId="0" fillId="0" borderId="92" xfId="0" applyNumberFormat="1" applyBorder="1" applyAlignment="1">
      <alignment/>
    </xf>
    <xf numFmtId="165" fontId="0" fillId="0" borderId="77" xfId="0" applyNumberFormat="1" applyBorder="1" applyAlignment="1">
      <alignment/>
    </xf>
    <xf numFmtId="165" fontId="0" fillId="0" borderId="76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175" fontId="1" fillId="0" borderId="46" xfId="0" applyNumberFormat="1" applyFont="1" applyBorder="1" applyAlignment="1">
      <alignment horizontal="right"/>
    </xf>
    <xf numFmtId="175" fontId="0" fillId="0" borderId="67" xfId="0" applyNumberFormat="1" applyFont="1" applyBorder="1" applyAlignment="1">
      <alignment/>
    </xf>
    <xf numFmtId="165" fontId="0" fillId="4" borderId="102" xfId="0" applyNumberFormat="1" applyFont="1" applyFill="1" applyBorder="1" applyAlignment="1">
      <alignment horizontal="centerContinuous"/>
    </xf>
    <xf numFmtId="0" fontId="0" fillId="4" borderId="87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42" xfId="0" applyNumberFormat="1" applyBorder="1" applyAlignment="1">
      <alignment/>
    </xf>
    <xf numFmtId="3" fontId="1" fillId="0" borderId="107" xfId="0" applyNumberFormat="1" applyFont="1" applyBorder="1" applyAlignment="1">
      <alignment/>
    </xf>
    <xf numFmtId="165" fontId="0" fillId="0" borderId="76" xfId="0" applyNumberFormat="1" applyFont="1" applyBorder="1" applyAlignment="1">
      <alignment/>
    </xf>
    <xf numFmtId="165" fontId="0" fillId="0" borderId="87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/>
    </xf>
    <xf numFmtId="3" fontId="0" fillId="0" borderId="98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171" fontId="0" fillId="0" borderId="25" xfId="0" applyNumberFormat="1" applyBorder="1" applyAlignment="1">
      <alignment/>
    </xf>
    <xf numFmtId="165" fontId="0" fillId="0" borderId="58" xfId="0" applyNumberFormat="1" applyFont="1" applyBorder="1" applyAlignment="1">
      <alignment horizontal="right"/>
    </xf>
    <xf numFmtId="165" fontId="5" fillId="0" borderId="58" xfId="0" applyNumberFormat="1" applyFont="1" applyBorder="1" applyAlignment="1">
      <alignment horizontal="right"/>
    </xf>
    <xf numFmtId="165" fontId="0" fillId="0" borderId="38" xfId="0" applyNumberFormat="1" applyFont="1" applyBorder="1" applyAlignment="1">
      <alignment horizontal="right"/>
    </xf>
    <xf numFmtId="171" fontId="0" fillId="0" borderId="23" xfId="0" applyNumberFormat="1" applyBorder="1" applyAlignment="1">
      <alignment horizontal="right"/>
    </xf>
    <xf numFmtId="171" fontId="0" fillId="0" borderId="77" xfId="0" applyNumberFormat="1" applyBorder="1" applyAlignment="1">
      <alignment horizontal="right"/>
    </xf>
    <xf numFmtId="174" fontId="0" fillId="0" borderId="77" xfId="0" applyNumberFormat="1" applyBorder="1" applyAlignment="1">
      <alignment horizontal="right"/>
    </xf>
    <xf numFmtId="165" fontId="0" fillId="0" borderId="49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71" fontId="0" fillId="0" borderId="77" xfId="0" applyNumberFormat="1" applyBorder="1" applyAlignment="1">
      <alignment/>
    </xf>
    <xf numFmtId="174" fontId="0" fillId="0" borderId="41" xfId="0" applyNumberFormat="1" applyBorder="1" applyAlignment="1">
      <alignment/>
    </xf>
    <xf numFmtId="174" fontId="0" fillId="0" borderId="61" xfId="0" applyNumberFormat="1" applyBorder="1" applyAlignment="1">
      <alignment/>
    </xf>
    <xf numFmtId="0" fontId="9" fillId="0" borderId="38" xfId="0" applyNumberFormat="1" applyFont="1" applyBorder="1" applyAlignment="1">
      <alignment horizontal="center"/>
    </xf>
    <xf numFmtId="0" fontId="14" fillId="0" borderId="38" xfId="0" applyNumberFormat="1" applyFont="1" applyBorder="1" applyAlignment="1">
      <alignment horizontal="left"/>
    </xf>
    <xf numFmtId="175" fontId="9" fillId="0" borderId="40" xfId="0" applyNumberFormat="1" applyFont="1" applyBorder="1" applyAlignment="1">
      <alignment/>
    </xf>
    <xf numFmtId="165" fontId="9" fillId="0" borderId="76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65" fontId="9" fillId="0" borderId="62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174" fontId="1" fillId="0" borderId="31" xfId="0" applyNumberFormat="1" applyFont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40" xfId="0" applyNumberFormat="1" applyFill="1" applyBorder="1" applyAlignment="1">
      <alignment/>
    </xf>
    <xf numFmtId="174" fontId="0" fillId="0" borderId="40" xfId="0" applyNumberFormat="1" applyFont="1" applyFill="1" applyBorder="1" applyAlignment="1">
      <alignment/>
    </xf>
    <xf numFmtId="165" fontId="9" fillId="0" borderId="40" xfId="0" applyNumberFormat="1" applyFont="1" applyFill="1" applyBorder="1" applyAlignment="1">
      <alignment/>
    </xf>
    <xf numFmtId="3" fontId="0" fillId="0" borderId="77" xfId="0" applyNumberFormat="1" applyBorder="1" applyAlignment="1">
      <alignment horizontal="right"/>
    </xf>
    <xf numFmtId="165" fontId="9" fillId="0" borderId="44" xfId="0" applyNumberFormat="1" applyFont="1" applyBorder="1" applyAlignment="1">
      <alignment/>
    </xf>
    <xf numFmtId="175" fontId="9" fillId="0" borderId="43" xfId="0" applyNumberFormat="1" applyFont="1" applyBorder="1" applyAlignment="1">
      <alignment/>
    </xf>
    <xf numFmtId="175" fontId="9" fillId="0" borderId="44" xfId="0" applyNumberFormat="1" applyFont="1" applyBorder="1" applyAlignment="1">
      <alignment/>
    </xf>
    <xf numFmtId="165" fontId="18" fillId="0" borderId="44" xfId="0" applyNumberFormat="1" applyFont="1" applyBorder="1" applyAlignment="1">
      <alignment/>
    </xf>
    <xf numFmtId="165" fontId="9" fillId="0" borderId="64" xfId="0" applyNumberFormat="1" applyFont="1" applyBorder="1" applyAlignment="1">
      <alignment/>
    </xf>
    <xf numFmtId="165" fontId="9" fillId="0" borderId="45" xfId="0" applyNumberFormat="1" applyFont="1" applyBorder="1" applyAlignment="1">
      <alignment/>
    </xf>
    <xf numFmtId="165" fontId="9" fillId="0" borderId="65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4" fontId="0" fillId="0" borderId="77" xfId="0" applyNumberFormat="1" applyFont="1" applyBorder="1" applyAlignment="1">
      <alignment/>
    </xf>
    <xf numFmtId="175" fontId="9" fillId="0" borderId="58" xfId="0" applyNumberFormat="1" applyFont="1" applyBorder="1" applyAlignment="1">
      <alignment/>
    </xf>
    <xf numFmtId="171" fontId="1" fillId="0" borderId="31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/>
    </xf>
    <xf numFmtId="171" fontId="1" fillId="0" borderId="36" xfId="0" applyNumberFormat="1" applyFont="1" applyBorder="1" applyAlignment="1">
      <alignment horizontal="right"/>
    </xf>
    <xf numFmtId="171" fontId="1" fillId="0" borderId="45" xfId="0" applyNumberFormat="1" applyFont="1" applyBorder="1" applyAlignment="1">
      <alignment/>
    </xf>
    <xf numFmtId="171" fontId="1" fillId="0" borderId="22" xfId="0" applyNumberFormat="1" applyFont="1" applyBorder="1" applyAlignment="1">
      <alignment/>
    </xf>
    <xf numFmtId="171" fontId="0" fillId="0" borderId="22" xfId="0" applyNumberFormat="1" applyFont="1" applyBorder="1" applyAlignment="1">
      <alignment/>
    </xf>
    <xf numFmtId="171" fontId="0" fillId="0" borderId="41" xfId="0" applyNumberFormat="1" applyFont="1" applyBorder="1" applyAlignment="1">
      <alignment/>
    </xf>
    <xf numFmtId="171" fontId="1" fillId="0" borderId="41" xfId="0" applyNumberFormat="1" applyFont="1" applyBorder="1" applyAlignment="1">
      <alignment/>
    </xf>
    <xf numFmtId="171" fontId="1" fillId="0" borderId="70" xfId="0" applyNumberFormat="1" applyFont="1" applyBorder="1" applyAlignment="1">
      <alignment/>
    </xf>
    <xf numFmtId="165" fontId="0" fillId="0" borderId="130" xfId="0" applyNumberFormat="1" applyFont="1" applyBorder="1" applyAlignment="1">
      <alignment/>
    </xf>
    <xf numFmtId="171" fontId="1" fillId="0" borderId="76" xfId="0" applyNumberFormat="1" applyFont="1" applyBorder="1" applyAlignment="1">
      <alignment/>
    </xf>
    <xf numFmtId="171" fontId="1" fillId="0" borderId="89" xfId="0" applyNumberFormat="1" applyFont="1" applyBorder="1" applyAlignment="1">
      <alignment/>
    </xf>
    <xf numFmtId="171" fontId="1" fillId="0" borderId="77" xfId="0" applyNumberFormat="1" applyFont="1" applyBorder="1" applyAlignment="1">
      <alignment/>
    </xf>
    <xf numFmtId="171" fontId="1" fillId="0" borderId="90" xfId="0" applyNumberFormat="1" applyFont="1" applyBorder="1" applyAlignment="1">
      <alignment/>
    </xf>
    <xf numFmtId="171" fontId="1" fillId="0" borderId="40" xfId="0" applyNumberFormat="1" applyFont="1" applyBorder="1" applyAlignment="1">
      <alignment/>
    </xf>
    <xf numFmtId="171" fontId="0" fillId="0" borderId="24" xfId="0" applyNumberFormat="1" applyFont="1" applyBorder="1" applyAlignment="1">
      <alignment/>
    </xf>
    <xf numFmtId="165" fontId="18" fillId="0" borderId="40" xfId="0" applyNumberFormat="1" applyFont="1" applyBorder="1" applyAlignment="1">
      <alignment/>
    </xf>
    <xf numFmtId="169" fontId="9" fillId="0" borderId="56" xfId="0" applyNumberFormat="1" applyFont="1" applyFill="1" applyBorder="1" applyAlignment="1">
      <alignment/>
    </xf>
    <xf numFmtId="165" fontId="18" fillId="0" borderId="61" xfId="0" applyNumberFormat="1" applyFont="1" applyBorder="1" applyAlignment="1">
      <alignment/>
    </xf>
    <xf numFmtId="165" fontId="18" fillId="0" borderId="76" xfId="0" applyNumberFormat="1" applyFont="1" applyBorder="1" applyAlignment="1">
      <alignment/>
    </xf>
    <xf numFmtId="165" fontId="9" fillId="0" borderId="43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165" fontId="0" fillId="0" borderId="66" xfId="0" applyNumberFormat="1" applyFont="1" applyBorder="1" applyAlignment="1">
      <alignment/>
    </xf>
    <xf numFmtId="171" fontId="19" fillId="0" borderId="24" xfId="0" applyNumberFormat="1" applyFont="1" applyBorder="1" applyAlignment="1">
      <alignment/>
    </xf>
    <xf numFmtId="165" fontId="21" fillId="0" borderId="24" xfId="0" applyNumberFormat="1" applyFont="1" applyBorder="1" applyAlignment="1">
      <alignment/>
    </xf>
    <xf numFmtId="165" fontId="19" fillId="0" borderId="22" xfId="0" applyNumberFormat="1" applyFont="1" applyBorder="1" applyAlignment="1">
      <alignment/>
    </xf>
    <xf numFmtId="165" fontId="19" fillId="0" borderId="60" xfId="0" applyNumberFormat="1" applyFont="1" applyBorder="1" applyAlignment="1">
      <alignment/>
    </xf>
    <xf numFmtId="165" fontId="19" fillId="0" borderId="24" xfId="0" applyNumberFormat="1" applyFont="1" applyBorder="1" applyAlignment="1">
      <alignment/>
    </xf>
    <xf numFmtId="171" fontId="19" fillId="0" borderId="38" xfId="0" applyNumberFormat="1" applyFont="1" applyBorder="1" applyAlignment="1">
      <alignment/>
    </xf>
    <xf numFmtId="165" fontId="19" fillId="0" borderId="56" xfId="0" applyNumberFormat="1" applyFont="1" applyBorder="1" applyAlignment="1">
      <alignment/>
    </xf>
    <xf numFmtId="165" fontId="21" fillId="0" borderId="44" xfId="0" applyNumberFormat="1" applyFont="1" applyBorder="1" applyAlignment="1">
      <alignment/>
    </xf>
    <xf numFmtId="165" fontId="21" fillId="0" borderId="42" xfId="0" applyNumberFormat="1" applyFont="1" applyBorder="1" applyAlignment="1">
      <alignment/>
    </xf>
    <xf numFmtId="165" fontId="19" fillId="0" borderId="44" xfId="0" applyNumberFormat="1" applyFont="1" applyBorder="1" applyAlignment="1">
      <alignment/>
    </xf>
    <xf numFmtId="165" fontId="19" fillId="0" borderId="58" xfId="0" applyNumberFormat="1" applyFont="1" applyBorder="1" applyAlignment="1">
      <alignment/>
    </xf>
    <xf numFmtId="165" fontId="21" fillId="0" borderId="23" xfId="0" applyNumberFormat="1" applyFont="1" applyBorder="1" applyAlignment="1">
      <alignment/>
    </xf>
    <xf numFmtId="165" fontId="18" fillId="0" borderId="64" xfId="0" applyNumberFormat="1" applyFont="1" applyBorder="1" applyAlignment="1">
      <alignment/>
    </xf>
    <xf numFmtId="165" fontId="18" fillId="0" borderId="58" xfId="0" applyNumberFormat="1" applyFont="1" applyBorder="1" applyAlignment="1">
      <alignment/>
    </xf>
    <xf numFmtId="165" fontId="9" fillId="0" borderId="89" xfId="0" applyNumberFormat="1" applyFont="1" applyBorder="1" applyAlignment="1">
      <alignment/>
    </xf>
    <xf numFmtId="165" fontId="0" fillId="0" borderId="90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165" fontId="0" fillId="0" borderId="56" xfId="0" applyNumberFormat="1" applyFont="1" applyBorder="1" applyAlignment="1">
      <alignment/>
    </xf>
    <xf numFmtId="165" fontId="0" fillId="0" borderId="89" xfId="0" applyNumberFormat="1" applyFont="1" applyBorder="1" applyAlignment="1">
      <alignment/>
    </xf>
    <xf numFmtId="165" fontId="0" fillId="0" borderId="42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5" fontId="18" fillId="0" borderId="77" xfId="0" applyNumberFormat="1" applyFont="1" applyBorder="1" applyAlignment="1">
      <alignment/>
    </xf>
    <xf numFmtId="175" fontId="0" fillId="0" borderId="68" xfId="0" applyNumberFormat="1" applyFont="1" applyBorder="1" applyAlignment="1">
      <alignment/>
    </xf>
    <xf numFmtId="165" fontId="19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71" fontId="9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71" fontId="1" fillId="0" borderId="24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125" xfId="0" applyNumberFormat="1" applyFont="1" applyBorder="1" applyAlignment="1">
      <alignment/>
    </xf>
    <xf numFmtId="165" fontId="18" fillId="0" borderId="23" xfId="0" applyNumberFormat="1" applyFont="1" applyBorder="1" applyAlignment="1">
      <alignment/>
    </xf>
    <xf numFmtId="165" fontId="0" fillId="0" borderId="39" xfId="0" applyNumberFormat="1" applyFont="1" applyBorder="1" applyAlignment="1">
      <alignment/>
    </xf>
    <xf numFmtId="165" fontId="0" fillId="0" borderId="68" xfId="0" applyNumberFormat="1" applyFont="1" applyBorder="1" applyAlignment="1">
      <alignment/>
    </xf>
    <xf numFmtId="175" fontId="18" fillId="0" borderId="40" xfId="0" applyNumberFormat="1" applyFont="1" applyBorder="1" applyAlignment="1">
      <alignment/>
    </xf>
    <xf numFmtId="171" fontId="9" fillId="0" borderId="39" xfId="0" applyNumberFormat="1" applyFont="1" applyBorder="1" applyAlignment="1">
      <alignment/>
    </xf>
    <xf numFmtId="165" fontId="9" fillId="0" borderId="69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80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 horizontal="right"/>
    </xf>
    <xf numFmtId="3" fontId="1" fillId="0" borderId="63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165" fontId="0" fillId="0" borderId="152" xfId="0" applyNumberFormat="1" applyBorder="1" applyAlignment="1">
      <alignment/>
    </xf>
    <xf numFmtId="165" fontId="22" fillId="0" borderId="15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165" fontId="19" fillId="0" borderId="62" xfId="0" applyNumberFormat="1" applyFont="1" applyBorder="1" applyAlignment="1">
      <alignment/>
    </xf>
    <xf numFmtId="165" fontId="21" fillId="0" borderId="7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4" fontId="0" fillId="0" borderId="41" xfId="0" applyNumberFormat="1" applyFont="1" applyFill="1" applyBorder="1" applyAlignment="1">
      <alignment/>
    </xf>
    <xf numFmtId="165" fontId="0" fillId="0" borderId="41" xfId="0" applyNumberFormat="1" applyFont="1" applyBorder="1" applyAlignment="1">
      <alignment horizontal="right"/>
    </xf>
    <xf numFmtId="165" fontId="9" fillId="0" borderId="136" xfId="0" applyNumberFormat="1" applyFont="1" applyBorder="1" applyAlignment="1">
      <alignment horizontal="right"/>
    </xf>
    <xf numFmtId="169" fontId="9" fillId="0" borderId="22" xfId="0" applyNumberFormat="1" applyFont="1" applyBorder="1" applyAlignment="1">
      <alignment/>
    </xf>
    <xf numFmtId="169" fontId="1" fillId="0" borderId="45" xfId="0" applyNumberFormat="1" applyFont="1" applyBorder="1" applyAlignment="1">
      <alignment/>
    </xf>
    <xf numFmtId="170" fontId="1" fillId="0" borderId="22" xfId="0" applyNumberFormat="1" applyFont="1" applyBorder="1" applyAlignment="1">
      <alignment/>
    </xf>
    <xf numFmtId="170" fontId="0" fillId="0" borderId="41" xfId="0" applyNumberFormat="1" applyFont="1" applyBorder="1" applyAlignment="1">
      <alignment/>
    </xf>
    <xf numFmtId="170" fontId="1" fillId="0" borderId="41" xfId="0" applyNumberFormat="1" applyFont="1" applyBorder="1" applyAlignment="1">
      <alignment/>
    </xf>
    <xf numFmtId="170" fontId="1" fillId="0" borderId="70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69" fontId="0" fillId="0" borderId="76" xfId="0" applyNumberFormat="1" applyBorder="1" applyAlignment="1">
      <alignment/>
    </xf>
    <xf numFmtId="3" fontId="9" fillId="0" borderId="39" xfId="0" applyNumberFormat="1" applyFont="1" applyBorder="1" applyAlignment="1">
      <alignment/>
    </xf>
    <xf numFmtId="165" fontId="22" fillId="0" borderId="40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4" fontId="1" fillId="0" borderId="62" xfId="0" applyNumberFormat="1" applyFont="1" applyBorder="1" applyAlignment="1">
      <alignment/>
    </xf>
    <xf numFmtId="4" fontId="1" fillId="0" borderId="67" xfId="0" applyNumberFormat="1" applyFont="1" applyBorder="1" applyAlignment="1">
      <alignment/>
    </xf>
    <xf numFmtId="4" fontId="1" fillId="0" borderId="46" xfId="0" applyNumberFormat="1" applyFont="1" applyBorder="1" applyAlignment="1">
      <alignment horizontal="right"/>
    </xf>
    <xf numFmtId="169" fontId="0" fillId="0" borderId="43" xfId="0" applyNumberFormat="1" applyBorder="1" applyAlignment="1">
      <alignment/>
    </xf>
    <xf numFmtId="165" fontId="0" fillId="0" borderId="90" xfId="0" applyNumberFormat="1" applyBorder="1" applyAlignment="1">
      <alignment/>
    </xf>
    <xf numFmtId="166" fontId="1" fillId="0" borderId="99" xfId="0" applyNumberFormat="1" applyFont="1" applyFill="1" applyBorder="1" applyAlignment="1">
      <alignment/>
    </xf>
    <xf numFmtId="165" fontId="19" fillId="0" borderId="42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5" fillId="0" borderId="99" xfId="0" applyNumberFormat="1" applyFont="1" applyFill="1" applyBorder="1" applyAlignment="1">
      <alignment/>
    </xf>
    <xf numFmtId="169" fontId="1" fillId="0" borderId="82" xfId="0" applyNumberFormat="1" applyFont="1" applyBorder="1" applyAlignment="1">
      <alignment/>
    </xf>
    <xf numFmtId="171" fontId="1" fillId="0" borderId="57" xfId="0" applyNumberFormat="1" applyFont="1" applyBorder="1" applyAlignment="1">
      <alignment/>
    </xf>
    <xf numFmtId="171" fontId="1" fillId="0" borderId="74" xfId="0" applyNumberFormat="1" applyFont="1" applyBorder="1" applyAlignment="1">
      <alignment/>
    </xf>
    <xf numFmtId="171" fontId="1" fillId="0" borderId="32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80" xfId="0" applyNumberFormat="1" applyFont="1" applyFill="1" applyBorder="1" applyAlignment="1">
      <alignment/>
    </xf>
    <xf numFmtId="3" fontId="0" fillId="0" borderId="118" xfId="0" applyNumberFormat="1" applyFont="1" applyBorder="1" applyAlignment="1">
      <alignment/>
    </xf>
    <xf numFmtId="0" fontId="0" fillId="0" borderId="69" xfId="0" applyFont="1" applyBorder="1" applyAlignment="1">
      <alignment horizontal="left"/>
    </xf>
    <xf numFmtId="165" fontId="0" fillId="0" borderId="116" xfId="0" applyNumberFormat="1" applyBorder="1" applyAlignment="1">
      <alignment/>
    </xf>
    <xf numFmtId="0" fontId="0" fillId="0" borderId="52" xfId="0" applyBorder="1" applyAlignment="1">
      <alignment horizontal="center"/>
    </xf>
    <xf numFmtId="165" fontId="0" fillId="0" borderId="154" xfId="0" applyNumberFormat="1" applyFont="1" applyBorder="1" applyAlignment="1">
      <alignment horizontal="right"/>
    </xf>
    <xf numFmtId="165" fontId="1" fillId="0" borderId="106" xfId="0" applyNumberFormat="1" applyFont="1" applyBorder="1" applyAlignment="1">
      <alignment/>
    </xf>
    <xf numFmtId="169" fontId="0" fillId="0" borderId="74" xfId="0" applyNumberFormat="1" applyBorder="1" applyAlignment="1">
      <alignment/>
    </xf>
    <xf numFmtId="165" fontId="9" fillId="0" borderId="82" xfId="0" applyNumberFormat="1" applyFont="1" applyBorder="1" applyAlignment="1">
      <alignment/>
    </xf>
    <xf numFmtId="165" fontId="1" fillId="0" borderId="106" xfId="0" applyNumberFormat="1" applyFont="1" applyBorder="1" applyAlignment="1">
      <alignment horizontal="right"/>
    </xf>
    <xf numFmtId="165" fontId="9" fillId="0" borderId="74" xfId="0" applyNumberFormat="1" applyFon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66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99" xfId="0" applyNumberFormat="1" applyFill="1" applyBorder="1" applyAlignment="1">
      <alignment/>
    </xf>
    <xf numFmtId="166" fontId="1" fillId="0" borderId="99" xfId="0" applyNumberFormat="1" applyFont="1" applyFill="1" applyBorder="1" applyAlignment="1">
      <alignment/>
    </xf>
    <xf numFmtId="165" fontId="0" fillId="0" borderId="95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169" fontId="19" fillId="0" borderId="82" xfId="0" applyNumberFormat="1" applyFont="1" applyBorder="1" applyAlignment="1">
      <alignment/>
    </xf>
    <xf numFmtId="174" fontId="1" fillId="0" borderId="51" xfId="0" applyNumberFormat="1" applyFont="1" applyBorder="1" applyAlignment="1">
      <alignment/>
    </xf>
    <xf numFmtId="175" fontId="0" fillId="0" borderId="40" xfId="0" applyNumberFormat="1" applyFont="1" applyBorder="1" applyAlignment="1">
      <alignment/>
    </xf>
    <xf numFmtId="165" fontId="0" fillId="0" borderId="143" xfId="0" applyNumberFormat="1" applyFont="1" applyBorder="1" applyAlignment="1">
      <alignment/>
    </xf>
    <xf numFmtId="165" fontId="0" fillId="5" borderId="101" xfId="0" applyNumberFormat="1" applyFont="1" applyFill="1" applyBorder="1" applyAlignment="1">
      <alignment horizontal="center"/>
    </xf>
    <xf numFmtId="0" fontId="12" fillId="5" borderId="102" xfId="0" applyFont="1" applyFill="1" applyBorder="1" applyAlignment="1">
      <alignment horizontal="center"/>
    </xf>
    <xf numFmtId="0" fontId="12" fillId="5" borderId="103" xfId="0" applyFont="1" applyFill="1" applyBorder="1" applyAlignment="1">
      <alignment horizontal="center"/>
    </xf>
    <xf numFmtId="165" fontId="0" fillId="5" borderId="102" xfId="0" applyNumberFormat="1" applyFont="1" applyFill="1" applyBorder="1" applyAlignment="1">
      <alignment horizontal="center"/>
    </xf>
    <xf numFmtId="3" fontId="1" fillId="0" borderId="71" xfId="0" applyNumberFormat="1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05" xfId="0" applyBorder="1" applyAlignment="1">
      <alignment horizontal="center"/>
    </xf>
    <xf numFmtId="165" fontId="18" fillId="0" borderId="56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36" xfId="0" applyNumberFormat="1" applyFont="1" applyBorder="1" applyAlignment="1">
      <alignment horizontal="right"/>
    </xf>
    <xf numFmtId="166" fontId="1" fillId="2" borderId="46" xfId="0" applyNumberFormat="1" applyFont="1" applyFill="1" applyBorder="1" applyAlignment="1">
      <alignment/>
    </xf>
    <xf numFmtId="165" fontId="0" fillId="0" borderId="98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57" xfId="0" applyNumberFormat="1" applyBorder="1" applyAlignment="1">
      <alignment/>
    </xf>
    <xf numFmtId="3" fontId="0" fillId="0" borderId="64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4" fontId="0" fillId="0" borderId="64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61" xfId="0" applyNumberFormat="1" applyFont="1" applyBorder="1" applyAlignment="1">
      <alignment/>
    </xf>
    <xf numFmtId="4" fontId="1" fillId="0" borderId="66" xfId="0" applyNumberFormat="1" applyFont="1" applyBorder="1" applyAlignment="1">
      <alignment/>
    </xf>
    <xf numFmtId="4" fontId="1" fillId="0" borderId="51" xfId="0" applyNumberFormat="1" applyFont="1" applyBorder="1" applyAlignment="1">
      <alignment horizontal="right"/>
    </xf>
    <xf numFmtId="165" fontId="0" fillId="0" borderId="58" xfId="0" applyNumberFormat="1" applyBorder="1" applyAlignment="1">
      <alignment/>
    </xf>
    <xf numFmtId="165" fontId="1" fillId="0" borderId="8" xfId="0" applyNumberFormat="1" applyFont="1" applyBorder="1" applyAlignment="1">
      <alignment/>
    </xf>
    <xf numFmtId="0" fontId="11" fillId="4" borderId="121" xfId="0" applyFont="1" applyFill="1" applyBorder="1" applyAlignment="1">
      <alignment/>
    </xf>
    <xf numFmtId="165" fontId="0" fillId="4" borderId="93" xfId="0" applyNumberFormat="1" applyFont="1" applyFill="1" applyBorder="1" applyAlignment="1">
      <alignment horizontal="centerContinuous"/>
    </xf>
    <xf numFmtId="165" fontId="0" fillId="0" borderId="74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75" fontId="0" fillId="0" borderId="23" xfId="0" applyNumberFormat="1" applyFont="1" applyBorder="1" applyAlignment="1">
      <alignment/>
    </xf>
    <xf numFmtId="175" fontId="9" fillId="0" borderId="23" xfId="0" applyNumberFormat="1" applyFont="1" applyBorder="1" applyAlignment="1">
      <alignment/>
    </xf>
    <xf numFmtId="175" fontId="18" fillId="0" borderId="84" xfId="0" applyNumberFormat="1" applyFont="1" applyBorder="1" applyAlignment="1">
      <alignment/>
    </xf>
    <xf numFmtId="165" fontId="18" fillId="0" borderId="84" xfId="0" applyNumberFormat="1" applyFont="1" applyBorder="1" applyAlignment="1">
      <alignment/>
    </xf>
    <xf numFmtId="175" fontId="0" fillId="0" borderId="84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175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16"/>
  <sheetViews>
    <sheetView tabSelected="1" workbookViewId="0" topLeftCell="A2">
      <pane xSplit="2" ySplit="13" topLeftCell="C15" activePane="bottomRight" state="frozen"/>
      <selection pane="topLeft" activeCell="E84" sqref="E84"/>
      <selection pane="topRight" activeCell="E84" sqref="E84"/>
      <selection pane="bottomLeft" activeCell="E84" sqref="E84"/>
      <selection pane="bottomRight" activeCell="N92" sqref="N92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hidden="1" customWidth="1"/>
    <col min="9" max="9" width="9.00390625" style="0" hidden="1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hidden="1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1.625" style="0" customWidth="1"/>
    <col min="24" max="24" width="12.00390625" style="0" customWidth="1"/>
    <col min="25" max="25" width="9.25390625" style="0" customWidth="1"/>
    <col min="26" max="26" width="10.75390625" style="0" customWidth="1"/>
    <col min="27" max="27" width="10.125" style="0" hidden="1" customWidth="1"/>
    <col min="28" max="28" width="9.00390625" style="0" hidden="1" customWidth="1"/>
    <col min="29" max="29" width="9.75390625" style="0" customWidth="1"/>
    <col min="30" max="30" width="10.75390625" style="0" hidden="1" customWidth="1"/>
    <col min="31" max="31" width="10.125" style="0" hidden="1" customWidth="1"/>
    <col min="32" max="32" width="9.875" style="0" customWidth="1"/>
    <col min="33" max="33" width="7.875" style="0" customWidth="1"/>
    <col min="34" max="35" width="7.375" style="0" customWidth="1"/>
    <col min="36" max="36" width="7.875" style="0" customWidth="1"/>
  </cols>
  <sheetData>
    <row r="2" ht="12.75" hidden="1"/>
    <row r="3" ht="12.75" hidden="1"/>
    <row r="4" ht="18" hidden="1">
      <c r="AB4" s="94"/>
    </row>
    <row r="5" ht="12.75">
      <c r="L5" t="s">
        <v>48</v>
      </c>
    </row>
    <row r="6" spans="2:19" s="23" customFormat="1" ht="18">
      <c r="B6" s="105"/>
      <c r="D6" s="105"/>
      <c r="E6" s="105"/>
      <c r="F6" s="105"/>
      <c r="G6" s="105"/>
      <c r="H6" s="231"/>
      <c r="I6"/>
      <c r="J6" s="105" t="s">
        <v>191</v>
      </c>
      <c r="R6" s="106"/>
      <c r="S6" s="106"/>
    </row>
    <row r="7" spans="2:23" ht="18">
      <c r="B7" s="7"/>
      <c r="C7" s="6"/>
      <c r="D7" s="105"/>
      <c r="E7" s="105"/>
      <c r="F7" s="105"/>
      <c r="G7" s="105"/>
      <c r="H7" s="23"/>
      <c r="J7" s="105"/>
      <c r="K7" s="23"/>
      <c r="L7" s="106"/>
      <c r="M7" s="106"/>
      <c r="N7" s="106"/>
      <c r="O7" s="106"/>
      <c r="P7" s="106"/>
      <c r="Q7" s="106"/>
      <c r="R7" s="106"/>
      <c r="S7" s="106"/>
      <c r="T7" s="106"/>
      <c r="U7" s="6"/>
      <c r="V7" s="6"/>
      <c r="W7" s="6"/>
    </row>
    <row r="8" spans="2:23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46" ht="12.75">
      <c r="A9" s="38"/>
      <c r="B9" s="24" t="s">
        <v>0</v>
      </c>
      <c r="C9" s="31" t="s">
        <v>1</v>
      </c>
      <c r="D9" s="13" t="s">
        <v>2</v>
      </c>
      <c r="E9" s="13"/>
      <c r="F9" s="13"/>
      <c r="G9" s="13"/>
      <c r="H9" s="13"/>
      <c r="I9" s="478"/>
      <c r="J9" s="12"/>
      <c r="K9" s="10" t="s">
        <v>3</v>
      </c>
      <c r="L9" s="8"/>
      <c r="M9" s="8"/>
      <c r="N9" s="8"/>
      <c r="O9" s="9"/>
      <c r="P9" s="8"/>
      <c r="Q9" s="8"/>
      <c r="R9" s="8"/>
      <c r="S9" s="9"/>
      <c r="T9" s="162" t="s">
        <v>51</v>
      </c>
      <c r="U9" s="163"/>
      <c r="V9" s="179"/>
      <c r="W9" s="882" t="s">
        <v>20</v>
      </c>
      <c r="X9" s="195" t="s">
        <v>4</v>
      </c>
      <c r="Y9" s="308" t="s">
        <v>120</v>
      </c>
      <c r="Z9" s="10"/>
      <c r="AA9" s="10"/>
      <c r="AB9" s="10"/>
      <c r="AC9" s="429" t="s">
        <v>73</v>
      </c>
      <c r="AD9" s="503"/>
      <c r="AE9" s="503"/>
      <c r="AF9" s="586" t="s">
        <v>70</v>
      </c>
      <c r="AG9" s="235"/>
      <c r="AH9" s="361"/>
      <c r="AI9" s="236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1"/>
      <c r="C10" s="32"/>
      <c r="D10" s="473" t="s">
        <v>84</v>
      </c>
      <c r="E10" s="474"/>
      <c r="F10" s="475"/>
      <c r="G10" s="475"/>
      <c r="H10" s="479"/>
      <c r="I10" s="479"/>
      <c r="J10" s="492"/>
      <c r="K10" s="534"/>
      <c r="L10" s="464"/>
      <c r="M10" s="464"/>
      <c r="N10" s="464"/>
      <c r="O10" s="465"/>
      <c r="P10" s="465"/>
      <c r="Q10" s="465"/>
      <c r="R10" s="465"/>
      <c r="S10" s="466"/>
      <c r="T10" s="467"/>
      <c r="U10" s="468"/>
      <c r="V10" s="469"/>
      <c r="W10" s="1384" t="s">
        <v>181</v>
      </c>
      <c r="X10" s="261"/>
      <c r="Y10" s="467"/>
      <c r="Z10" s="470"/>
      <c r="AA10" s="470"/>
      <c r="AB10" s="470"/>
      <c r="AC10" s="493"/>
      <c r="AD10" s="471"/>
      <c r="AE10" s="351"/>
      <c r="AF10" s="351"/>
      <c r="AG10" s="68"/>
      <c r="AH10" s="68"/>
      <c r="AI10" s="472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4" t="s">
        <v>16</v>
      </c>
      <c r="D11" s="476" t="s">
        <v>85</v>
      </c>
      <c r="E11" s="477"/>
      <c r="F11" s="550"/>
      <c r="G11" s="1505" t="s">
        <v>108</v>
      </c>
      <c r="H11" s="1506"/>
      <c r="I11" s="1506"/>
      <c r="J11" s="1235"/>
      <c r="K11" s="545" t="s">
        <v>105</v>
      </c>
      <c r="L11" s="531" t="s">
        <v>84</v>
      </c>
      <c r="M11" s="529"/>
      <c r="N11" s="530"/>
      <c r="O11" s="16" t="s">
        <v>8</v>
      </c>
      <c r="P11" s="173" t="s">
        <v>9</v>
      </c>
      <c r="Q11" s="491" t="s">
        <v>10</v>
      </c>
      <c r="R11" s="778" t="s">
        <v>10</v>
      </c>
      <c r="S11" s="1234" t="s">
        <v>11</v>
      </c>
      <c r="T11" s="575" t="s">
        <v>50</v>
      </c>
      <c r="U11" s="165"/>
      <c r="V11" s="11" t="s">
        <v>49</v>
      </c>
      <c r="W11" s="261" t="s">
        <v>46</v>
      </c>
      <c r="X11" s="261"/>
      <c r="Y11" s="248" t="s">
        <v>66</v>
      </c>
      <c r="Z11" s="249" t="s">
        <v>4</v>
      </c>
      <c r="AA11" s="249" t="s">
        <v>66</v>
      </c>
      <c r="AB11" s="373" t="s">
        <v>55</v>
      </c>
      <c r="AC11" s="248" t="s">
        <v>74</v>
      </c>
      <c r="AD11" s="250" t="s">
        <v>93</v>
      </c>
      <c r="AE11" s="250" t="s">
        <v>93</v>
      </c>
      <c r="AF11" s="249" t="s">
        <v>111</v>
      </c>
      <c r="AG11" s="250" t="s">
        <v>17</v>
      </c>
      <c r="AH11" s="487" t="s">
        <v>80</v>
      </c>
      <c r="AI11" s="251" t="s">
        <v>56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6"/>
      <c r="D12" s="18" t="s">
        <v>13</v>
      </c>
      <c r="E12" s="483" t="s">
        <v>87</v>
      </c>
      <c r="F12" s="556" t="s">
        <v>56</v>
      </c>
      <c r="G12" s="571" t="s">
        <v>110</v>
      </c>
      <c r="H12" s="551" t="s">
        <v>86</v>
      </c>
      <c r="I12" s="1305"/>
      <c r="J12" s="1235"/>
      <c r="K12" s="545" t="s">
        <v>106</v>
      </c>
      <c r="L12" s="532"/>
      <c r="M12" s="533"/>
      <c r="N12" s="16"/>
      <c r="O12" s="28"/>
      <c r="P12" s="1" t="s">
        <v>14</v>
      </c>
      <c r="Q12" s="1" t="s">
        <v>15</v>
      </c>
      <c r="R12" s="779" t="s">
        <v>47</v>
      </c>
      <c r="S12" s="1235" t="s">
        <v>45</v>
      </c>
      <c r="T12" s="576" t="s">
        <v>16</v>
      </c>
      <c r="U12" s="112" t="s">
        <v>5</v>
      </c>
      <c r="V12" s="14" t="s">
        <v>24</v>
      </c>
      <c r="W12" s="1383" t="s">
        <v>182</v>
      </c>
      <c r="X12" s="261"/>
      <c r="Y12" s="252" t="s">
        <v>67</v>
      </c>
      <c r="Z12" s="253" t="s">
        <v>58</v>
      </c>
      <c r="AA12" s="253" t="s">
        <v>67</v>
      </c>
      <c r="AB12" s="374" t="s">
        <v>57</v>
      </c>
      <c r="AC12" s="252" t="s">
        <v>75</v>
      </c>
      <c r="AD12" s="254" t="s">
        <v>94</v>
      </c>
      <c r="AE12" s="253" t="s">
        <v>97</v>
      </c>
      <c r="AF12" s="253" t="s">
        <v>112</v>
      </c>
      <c r="AG12" s="254" t="s">
        <v>54</v>
      </c>
      <c r="AH12" s="488" t="s">
        <v>100</v>
      </c>
      <c r="AI12" s="255" t="s">
        <v>59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1" t="s">
        <v>19</v>
      </c>
      <c r="C13" s="481"/>
      <c r="D13" s="18" t="s">
        <v>20</v>
      </c>
      <c r="E13" s="484" t="s">
        <v>88</v>
      </c>
      <c r="F13" s="557" t="s">
        <v>59</v>
      </c>
      <c r="G13" s="572" t="s">
        <v>87</v>
      </c>
      <c r="H13" s="553" t="s">
        <v>16</v>
      </c>
      <c r="I13" s="1306" t="s">
        <v>7</v>
      </c>
      <c r="J13" s="14" t="s">
        <v>16</v>
      </c>
      <c r="K13" s="546" t="s">
        <v>16</v>
      </c>
      <c r="L13" s="15" t="s">
        <v>21</v>
      </c>
      <c r="M13" s="27"/>
      <c r="N13" s="27" t="s">
        <v>22</v>
      </c>
      <c r="O13" s="33"/>
      <c r="P13" s="21"/>
      <c r="Q13" s="1" t="s">
        <v>23</v>
      </c>
      <c r="R13" s="779" t="s">
        <v>46</v>
      </c>
      <c r="S13" s="1235" t="s">
        <v>24</v>
      </c>
      <c r="T13" s="568" t="s">
        <v>25</v>
      </c>
      <c r="U13" s="112" t="s">
        <v>20</v>
      </c>
      <c r="V13" s="14" t="s">
        <v>46</v>
      </c>
      <c r="W13" s="1383"/>
      <c r="X13" s="261" t="s">
        <v>16</v>
      </c>
      <c r="Y13" s="252" t="s">
        <v>68</v>
      </c>
      <c r="Z13" s="253" t="s">
        <v>61</v>
      </c>
      <c r="AA13" s="253" t="s">
        <v>71</v>
      </c>
      <c r="AB13" s="374" t="s">
        <v>60</v>
      </c>
      <c r="AC13" s="252" t="s">
        <v>92</v>
      </c>
      <c r="AD13" s="254" t="s">
        <v>95</v>
      </c>
      <c r="AE13" s="253" t="s">
        <v>98</v>
      </c>
      <c r="AF13" s="253" t="s">
        <v>113</v>
      </c>
      <c r="AG13" s="254" t="s">
        <v>31</v>
      </c>
      <c r="AH13" s="488" t="s">
        <v>121</v>
      </c>
      <c r="AI13" s="255" t="s">
        <v>116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39" t="s">
        <v>27</v>
      </c>
      <c r="B14" s="25" t="s">
        <v>28</v>
      </c>
      <c r="C14" s="35"/>
      <c r="D14" s="19" t="s">
        <v>29</v>
      </c>
      <c r="E14" s="485"/>
      <c r="F14" s="557" t="s">
        <v>79</v>
      </c>
      <c r="G14" s="572" t="s">
        <v>109</v>
      </c>
      <c r="H14" s="555"/>
      <c r="I14" s="1307" t="s">
        <v>30</v>
      </c>
      <c r="J14" s="35"/>
      <c r="K14" s="172"/>
      <c r="L14" s="17"/>
      <c r="M14" s="17"/>
      <c r="N14" s="174"/>
      <c r="O14" s="20"/>
      <c r="P14" s="17"/>
      <c r="Q14" s="3"/>
      <c r="R14" s="780" t="s">
        <v>25</v>
      </c>
      <c r="S14" s="2"/>
      <c r="T14" s="569"/>
      <c r="U14" s="113" t="s">
        <v>24</v>
      </c>
      <c r="V14" s="35" t="s">
        <v>25</v>
      </c>
      <c r="W14" s="262"/>
      <c r="X14" s="262"/>
      <c r="Y14" s="345" t="s">
        <v>69</v>
      </c>
      <c r="Z14" s="1146" t="s">
        <v>64</v>
      </c>
      <c r="AA14" s="344" t="s">
        <v>69</v>
      </c>
      <c r="AB14" s="375" t="s">
        <v>63</v>
      </c>
      <c r="AC14" s="345" t="s">
        <v>91</v>
      </c>
      <c r="AD14" s="257" t="s">
        <v>96</v>
      </c>
      <c r="AE14" s="346" t="s">
        <v>99</v>
      </c>
      <c r="AF14" s="256"/>
      <c r="AG14" s="256"/>
      <c r="AH14" s="490" t="s">
        <v>16</v>
      </c>
      <c r="AI14" s="258" t="s">
        <v>117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"/>
      <c r="B15" s="925" t="s">
        <v>133</v>
      </c>
      <c r="C15" s="184">
        <f>D15+E15+F15+G15</f>
        <v>728154</v>
      </c>
      <c r="D15" s="341">
        <v>345874</v>
      </c>
      <c r="E15" s="486">
        <v>291059</v>
      </c>
      <c r="F15" s="558">
        <v>74221</v>
      </c>
      <c r="G15" s="588">
        <v>17000</v>
      </c>
      <c r="H15" s="350">
        <v>0</v>
      </c>
      <c r="I15" s="351">
        <v>0</v>
      </c>
      <c r="J15" s="1308">
        <f>K15+O15+P15+Q15+R15+S15</f>
        <v>2117972</v>
      </c>
      <c r="K15" s="341">
        <f>L15+N15</f>
        <v>666717</v>
      </c>
      <c r="L15" s="349">
        <v>650411</v>
      </c>
      <c r="M15" s="350"/>
      <c r="N15" s="350">
        <v>16306</v>
      </c>
      <c r="O15" s="350">
        <v>227023</v>
      </c>
      <c r="P15" s="349">
        <v>6504</v>
      </c>
      <c r="Q15" s="350"/>
      <c r="R15" s="1315">
        <v>494747</v>
      </c>
      <c r="S15" s="352">
        <v>722981</v>
      </c>
      <c r="T15" s="1035">
        <f>S15+U15</f>
        <v>1090352</v>
      </c>
      <c r="U15" s="351">
        <v>367371</v>
      </c>
      <c r="V15" s="352">
        <v>0</v>
      </c>
      <c r="W15" s="342"/>
      <c r="X15" s="342">
        <f>U15+J15</f>
        <v>2485343</v>
      </c>
      <c r="Y15" s="341">
        <v>48115</v>
      </c>
      <c r="Z15" s="349">
        <v>2437228</v>
      </c>
      <c r="AA15" s="260"/>
      <c r="AB15" s="309"/>
      <c r="AC15" s="1440">
        <v>650411</v>
      </c>
      <c r="AD15" s="260"/>
      <c r="AE15" s="260"/>
      <c r="AF15" s="260">
        <v>0</v>
      </c>
      <c r="AG15" s="260">
        <v>323</v>
      </c>
      <c r="AH15" s="260">
        <v>342429</v>
      </c>
      <c r="AI15" s="272">
        <v>80858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8" customFormat="1" ht="2.25" customHeight="1">
      <c r="A16" s="41"/>
      <c r="B16" s="340"/>
      <c r="C16" s="104"/>
      <c r="D16" s="103"/>
      <c r="E16" s="100"/>
      <c r="F16" s="559"/>
      <c r="G16" s="103"/>
      <c r="H16" s="100"/>
      <c r="I16" s="117"/>
      <c r="J16" s="304">
        <f>K16+O16+P16+Q16+R16+S16</f>
        <v>0</v>
      </c>
      <c r="K16" s="103"/>
      <c r="L16" s="101"/>
      <c r="M16" s="100"/>
      <c r="N16" s="100"/>
      <c r="O16" s="100"/>
      <c r="P16" s="101"/>
      <c r="Q16" s="100"/>
      <c r="R16" s="559"/>
      <c r="S16" s="304"/>
      <c r="T16" s="103"/>
      <c r="U16" s="1320"/>
      <c r="V16" s="304"/>
      <c r="W16" s="268"/>
      <c r="X16" s="268"/>
      <c r="Y16" s="343"/>
      <c r="Z16" s="66"/>
      <c r="AA16" s="67"/>
      <c r="AB16" s="310"/>
      <c r="AC16" s="65"/>
      <c r="AD16" s="66"/>
      <c r="AE16" s="66"/>
      <c r="AF16" s="66">
        <v>4000</v>
      </c>
      <c r="AG16" s="66"/>
      <c r="AH16" s="66"/>
      <c r="AI16" s="259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</row>
    <row r="17" spans="1:50" ht="12.75">
      <c r="A17" s="5"/>
      <c r="B17" s="111" t="s">
        <v>32</v>
      </c>
      <c r="C17" s="184"/>
      <c r="D17" s="185"/>
      <c r="E17" s="188"/>
      <c r="F17" s="189"/>
      <c r="G17" s="185"/>
      <c r="H17" s="186"/>
      <c r="I17" s="189"/>
      <c r="J17" s="1309"/>
      <c r="K17" s="233"/>
      <c r="L17" s="186"/>
      <c r="M17" s="188"/>
      <c r="N17" s="188"/>
      <c r="O17" s="188"/>
      <c r="P17" s="499"/>
      <c r="Q17" s="188"/>
      <c r="R17" s="761"/>
      <c r="S17" s="190"/>
      <c r="T17" s="305"/>
      <c r="U17" s="1321"/>
      <c r="V17" s="190"/>
      <c r="W17" s="269"/>
      <c r="X17" s="269"/>
      <c r="Y17" s="362"/>
      <c r="Z17" s="683"/>
      <c r="AA17" s="535"/>
      <c r="AB17" s="394"/>
      <c r="AC17" s="362"/>
      <c r="AD17" s="260"/>
      <c r="AE17" s="260"/>
      <c r="AF17" s="260"/>
      <c r="AG17" s="260"/>
      <c r="AH17" s="260"/>
      <c r="AI17" s="27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81">
        <v>3</v>
      </c>
      <c r="B18" s="140" t="s">
        <v>134</v>
      </c>
      <c r="C18" s="1145">
        <f>D18+E18+F18+G18</f>
        <v>0</v>
      </c>
      <c r="D18" s="686"/>
      <c r="E18" s="687"/>
      <c r="F18" s="688"/>
      <c r="G18" s="686"/>
      <c r="H18" s="689"/>
      <c r="I18" s="688"/>
      <c r="J18" s="1310">
        <f aca="true" t="shared" si="0" ref="J18:J41">K18+O18+P18+Q18+R18+S18</f>
        <v>409</v>
      </c>
      <c r="K18" s="583">
        <f>L18+N18</f>
        <v>303</v>
      </c>
      <c r="L18" s="499">
        <v>303</v>
      </c>
      <c r="M18" s="499"/>
      <c r="N18" s="499"/>
      <c r="O18" s="499">
        <v>103</v>
      </c>
      <c r="P18" s="499">
        <v>3</v>
      </c>
      <c r="Q18" s="714"/>
      <c r="R18" s="396"/>
      <c r="S18" s="715"/>
      <c r="T18" s="745">
        <f aca="true" t="shared" si="1" ref="T18:T28">S18+U18</f>
        <v>0</v>
      </c>
      <c r="U18" s="717"/>
      <c r="V18" s="715"/>
      <c r="W18" s="1381"/>
      <c r="X18" s="1159">
        <f>U18+J18</f>
        <v>409</v>
      </c>
      <c r="Y18" s="718"/>
      <c r="Z18" s="499">
        <v>409</v>
      </c>
      <c r="AA18" s="379"/>
      <c r="AB18" s="396"/>
      <c r="AC18" s="412">
        <v>303</v>
      </c>
      <c r="AD18" s="684"/>
      <c r="AE18" s="684"/>
      <c r="AF18" s="684"/>
      <c r="AG18" s="684"/>
      <c r="AH18" s="684"/>
      <c r="AI18" s="68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183">
        <v>3</v>
      </c>
      <c r="B19" s="140" t="s">
        <v>137</v>
      </c>
      <c r="C19" s="206">
        <f aca="true" t="shared" si="2" ref="C19:C28">D19+E19+F19+G19</f>
        <v>0</v>
      </c>
      <c r="D19" s="203"/>
      <c r="E19" s="353"/>
      <c r="F19" s="198"/>
      <c r="G19" s="203"/>
      <c r="H19" s="207"/>
      <c r="I19" s="198"/>
      <c r="J19" s="247">
        <f t="shared" si="0"/>
        <v>13000</v>
      </c>
      <c r="K19" s="197">
        <f>L19+N19</f>
        <v>0</v>
      </c>
      <c r="L19" s="239"/>
      <c r="M19" s="306"/>
      <c r="N19" s="400"/>
      <c r="O19" s="306"/>
      <c r="P19" s="239"/>
      <c r="Q19" s="306"/>
      <c r="R19" s="1298">
        <v>13000</v>
      </c>
      <c r="S19" s="247"/>
      <c r="T19" s="197">
        <f t="shared" si="1"/>
        <v>0</v>
      </c>
      <c r="U19" s="566"/>
      <c r="V19" s="202"/>
      <c r="W19" s="202"/>
      <c r="X19" s="247">
        <f>U19+J19</f>
        <v>13000</v>
      </c>
      <c r="Y19" s="363"/>
      <c r="Z19" s="370">
        <v>13000</v>
      </c>
      <c r="AA19" s="591"/>
      <c r="AB19" s="396"/>
      <c r="AC19" s="583"/>
      <c r="AD19" s="207"/>
      <c r="AE19" s="207"/>
      <c r="AF19" s="207"/>
      <c r="AG19" s="273"/>
      <c r="AH19" s="273"/>
      <c r="AI19" s="200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s="192" customFormat="1" ht="12.75">
      <c r="A20" s="183">
        <v>3</v>
      </c>
      <c r="B20" s="140" t="s">
        <v>138</v>
      </c>
      <c r="C20" s="213">
        <f t="shared" si="2"/>
        <v>0</v>
      </c>
      <c r="D20" s="214"/>
      <c r="E20" s="354"/>
      <c r="F20" s="560"/>
      <c r="G20" s="214"/>
      <c r="H20" s="215"/>
      <c r="I20" s="560"/>
      <c r="J20" s="1311">
        <f t="shared" si="0"/>
        <v>7533</v>
      </c>
      <c r="K20" s="217">
        <f>L20+N20</f>
        <v>5580</v>
      </c>
      <c r="L20" s="1158">
        <v>5580</v>
      </c>
      <c r="M20" s="218"/>
      <c r="N20" s="744"/>
      <c r="O20" s="218">
        <v>1897</v>
      </c>
      <c r="P20" s="218">
        <v>56</v>
      </c>
      <c r="Q20" s="218"/>
      <c r="R20" s="245"/>
      <c r="S20" s="247"/>
      <c r="T20" s="197">
        <f t="shared" si="1"/>
        <v>0</v>
      </c>
      <c r="U20" s="566"/>
      <c r="V20" s="219"/>
      <c r="W20" s="219"/>
      <c r="X20" s="247">
        <f aca="true" t="shared" si="3" ref="X20:X28">U20+J20</f>
        <v>7533</v>
      </c>
      <c r="Y20" s="366"/>
      <c r="Z20" s="731">
        <v>7533</v>
      </c>
      <c r="AA20" s="592"/>
      <c r="AB20" s="397"/>
      <c r="AC20" s="412">
        <v>5580</v>
      </c>
      <c r="AD20" s="215"/>
      <c r="AE20" s="275"/>
      <c r="AF20" s="275"/>
      <c r="AG20" s="276"/>
      <c r="AH20" s="276"/>
      <c r="AI20" s="277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</row>
    <row r="21" spans="1:50" s="624" customFormat="1" ht="12.75">
      <c r="A21" s="183">
        <v>3</v>
      </c>
      <c r="B21" s="140" t="s">
        <v>140</v>
      </c>
      <c r="C21" s="1167">
        <f t="shared" si="2"/>
        <v>0</v>
      </c>
      <c r="D21" s="631"/>
      <c r="E21" s="632"/>
      <c r="F21" s="633"/>
      <c r="G21" s="631"/>
      <c r="H21" s="615"/>
      <c r="I21" s="633"/>
      <c r="J21" s="858">
        <f t="shared" si="0"/>
        <v>3420</v>
      </c>
      <c r="K21" s="367">
        <f>L21+N21</f>
        <v>2533</v>
      </c>
      <c r="L21" s="371">
        <v>2533</v>
      </c>
      <c r="M21" s="371"/>
      <c r="N21" s="371"/>
      <c r="O21" s="371">
        <v>861</v>
      </c>
      <c r="P21" s="371">
        <v>26</v>
      </c>
      <c r="Q21" s="371"/>
      <c r="R21" s="433"/>
      <c r="S21" s="660"/>
      <c r="T21" s="1322">
        <f t="shared" si="1"/>
        <v>0</v>
      </c>
      <c r="U21" s="566"/>
      <c r="V21" s="667"/>
      <c r="W21" s="667"/>
      <c r="X21" s="247">
        <f t="shared" si="3"/>
        <v>3420</v>
      </c>
      <c r="Y21" s="364"/>
      <c r="Z21" s="731">
        <v>3420</v>
      </c>
      <c r="AA21" s="591"/>
      <c r="AB21" s="396"/>
      <c r="AC21" s="1441">
        <v>2533</v>
      </c>
      <c r="AD21" s="615"/>
      <c r="AE21" s="634"/>
      <c r="AF21" s="634"/>
      <c r="AG21" s="620"/>
      <c r="AH21" s="620"/>
      <c r="AI21" s="635"/>
      <c r="AK21" s="623"/>
      <c r="AL21" s="623"/>
      <c r="AM21" s="623"/>
      <c r="AN21" s="623"/>
      <c r="AO21" s="623"/>
      <c r="AP21" s="623"/>
      <c r="AQ21" s="623"/>
      <c r="AR21" s="623"/>
      <c r="AS21" s="623"/>
      <c r="AT21" s="623"/>
      <c r="AU21" s="623"/>
      <c r="AV21" s="623"/>
      <c r="AW21" s="623"/>
      <c r="AX21" s="623"/>
    </row>
    <row r="22" spans="1:46" ht="12.75">
      <c r="A22" s="183">
        <v>3</v>
      </c>
      <c r="B22" s="140" t="s">
        <v>141</v>
      </c>
      <c r="C22" s="1167">
        <f t="shared" si="2"/>
        <v>0</v>
      </c>
      <c r="D22" s="205"/>
      <c r="E22" s="355"/>
      <c r="F22" s="561"/>
      <c r="G22" s="205"/>
      <c r="H22" s="209"/>
      <c r="I22" s="561"/>
      <c r="J22" s="858">
        <f t="shared" si="0"/>
        <v>6000</v>
      </c>
      <c r="K22" s="52">
        <f>L22+N22</f>
        <v>0</v>
      </c>
      <c r="L22" s="370"/>
      <c r="M22" s="160"/>
      <c r="N22" s="732"/>
      <c r="O22" s="160"/>
      <c r="P22" s="160"/>
      <c r="Q22" s="209"/>
      <c r="R22" s="1316">
        <v>6000</v>
      </c>
      <c r="S22" s="247"/>
      <c r="T22" s="265">
        <f t="shared" si="1"/>
        <v>0</v>
      </c>
      <c r="U22" s="566"/>
      <c r="V22" s="202"/>
      <c r="W22" s="202"/>
      <c r="X22" s="247">
        <f t="shared" si="3"/>
        <v>6000</v>
      </c>
      <c r="Y22" s="364"/>
      <c r="Z22" s="731">
        <v>6000</v>
      </c>
      <c r="AA22" s="591"/>
      <c r="AB22" s="396"/>
      <c r="AC22" s="1441"/>
      <c r="AD22" s="209"/>
      <c r="AE22" s="207"/>
      <c r="AF22" s="207"/>
      <c r="AG22" s="273"/>
      <c r="AH22" s="273"/>
      <c r="AI22" s="27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624" customFormat="1" ht="12.75">
      <c r="A23" s="183">
        <v>3</v>
      </c>
      <c r="B23" s="140" t="s">
        <v>145</v>
      </c>
      <c r="C23" s="671">
        <f t="shared" si="2"/>
        <v>0</v>
      </c>
      <c r="D23" s="613"/>
      <c r="E23" s="613"/>
      <c r="F23" s="614"/>
      <c r="G23" s="596"/>
      <c r="H23" s="594"/>
      <c r="I23" s="614"/>
      <c r="J23" s="858">
        <f>K23+O23+P23+Q23+R23+S23</f>
        <v>0</v>
      </c>
      <c r="K23" s="367">
        <f aca="true" t="shared" si="4" ref="K23:K41">L23+N23</f>
        <v>0</v>
      </c>
      <c r="L23" s="365"/>
      <c r="M23" s="371"/>
      <c r="N23" s="365"/>
      <c r="O23" s="615"/>
      <c r="P23" s="615"/>
      <c r="Q23" s="615"/>
      <c r="R23" s="863"/>
      <c r="S23" s="660"/>
      <c r="T23" s="449">
        <f t="shared" si="1"/>
        <v>7741</v>
      </c>
      <c r="U23" s="566">
        <v>7741</v>
      </c>
      <c r="V23" s="669"/>
      <c r="W23" s="669"/>
      <c r="X23" s="247">
        <f t="shared" si="3"/>
        <v>7741</v>
      </c>
      <c r="Y23" s="367"/>
      <c r="Z23" s="731">
        <v>7741</v>
      </c>
      <c r="AA23" s="613"/>
      <c r="AB23" s="618"/>
      <c r="AC23" s="1441"/>
      <c r="AD23" s="594"/>
      <c r="AE23" s="594"/>
      <c r="AF23" s="594"/>
      <c r="AG23" s="620"/>
      <c r="AH23" s="620"/>
      <c r="AI23" s="622"/>
      <c r="AK23" s="623"/>
      <c r="AL23" s="623"/>
      <c r="AM23" s="623"/>
      <c r="AN23" s="623"/>
      <c r="AO23" s="623"/>
      <c r="AP23" s="623"/>
      <c r="AQ23" s="623"/>
      <c r="AR23" s="623"/>
      <c r="AS23" s="623"/>
      <c r="AT23" s="623"/>
    </row>
    <row r="24" spans="1:46" ht="13.5" thickBot="1">
      <c r="A24" s="183">
        <v>3</v>
      </c>
      <c r="B24" s="140" t="s">
        <v>146</v>
      </c>
      <c r="C24" s="671">
        <f t="shared" si="2"/>
        <v>0</v>
      </c>
      <c r="D24" s="54"/>
      <c r="E24" s="54"/>
      <c r="F24" s="59"/>
      <c r="G24" s="52"/>
      <c r="H24" s="53"/>
      <c r="I24" s="59"/>
      <c r="J24" s="858">
        <f>K24+O24+P24+Q24+R24+S24</f>
        <v>242124</v>
      </c>
      <c r="K24" s="367">
        <f t="shared" si="4"/>
        <v>0</v>
      </c>
      <c r="L24" s="370"/>
      <c r="M24" s="371"/>
      <c r="N24" s="365"/>
      <c r="O24" s="160"/>
      <c r="P24" s="160"/>
      <c r="Q24" s="160"/>
      <c r="R24" s="785"/>
      <c r="S24" s="660">
        <v>242124</v>
      </c>
      <c r="T24" s="449">
        <f t="shared" si="1"/>
        <v>242124</v>
      </c>
      <c r="U24" s="566"/>
      <c r="V24" s="669"/>
      <c r="W24" s="669"/>
      <c r="X24" s="247">
        <f t="shared" si="3"/>
        <v>242124</v>
      </c>
      <c r="Y24" s="367"/>
      <c r="Z24" s="731">
        <v>242124</v>
      </c>
      <c r="AA24" s="593"/>
      <c r="AB24" s="396"/>
      <c r="AC24" s="1441"/>
      <c r="AD24" s="53"/>
      <c r="AE24" s="53"/>
      <c r="AF24" s="53"/>
      <c r="AG24" s="241"/>
      <c r="AH24" s="241"/>
      <c r="AI24" s="14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s="624" customFormat="1" ht="12.75" hidden="1">
      <c r="A25" s="81"/>
      <c r="B25" s="140"/>
      <c r="C25" s="671">
        <f t="shared" si="2"/>
        <v>0</v>
      </c>
      <c r="D25" s="613"/>
      <c r="E25" s="613"/>
      <c r="F25" s="614"/>
      <c r="G25" s="596"/>
      <c r="H25" s="594"/>
      <c r="I25" s="614"/>
      <c r="J25" s="858">
        <f>K25+O25+P25+Q25+R25+S25</f>
        <v>0</v>
      </c>
      <c r="K25" s="367">
        <f t="shared" si="4"/>
        <v>0</v>
      </c>
      <c r="L25" s="370"/>
      <c r="M25" s="371"/>
      <c r="N25" s="371"/>
      <c r="O25" s="371"/>
      <c r="P25" s="371"/>
      <c r="Q25" s="371"/>
      <c r="R25" s="433"/>
      <c r="S25" s="660"/>
      <c r="T25" s="449">
        <f t="shared" si="1"/>
        <v>0</v>
      </c>
      <c r="U25" s="566"/>
      <c r="V25" s="669"/>
      <c r="W25" s="669"/>
      <c r="X25" s="247">
        <f t="shared" si="3"/>
        <v>0</v>
      </c>
      <c r="Y25" s="367"/>
      <c r="Z25" s="370"/>
      <c r="AA25" s="368"/>
      <c r="AB25" s="396"/>
      <c r="AC25" s="1441"/>
      <c r="AD25" s="368"/>
      <c r="AE25" s="368"/>
      <c r="AF25" s="368"/>
      <c r="AG25" s="500"/>
      <c r="AH25" s="500"/>
      <c r="AI25" s="622"/>
      <c r="AK25" s="623"/>
      <c r="AL25" s="623"/>
      <c r="AM25" s="623"/>
      <c r="AN25" s="623"/>
      <c r="AO25" s="623"/>
      <c r="AP25" s="623"/>
      <c r="AQ25" s="623"/>
      <c r="AR25" s="623"/>
      <c r="AS25" s="623"/>
      <c r="AT25" s="623"/>
    </row>
    <row r="26" spans="1:46" ht="13.5" hidden="1" thickBot="1">
      <c r="A26" s="1092"/>
      <c r="B26" s="1093"/>
      <c r="C26" s="1169">
        <f t="shared" si="2"/>
        <v>0</v>
      </c>
      <c r="D26" s="265"/>
      <c r="E26" s="448"/>
      <c r="F26" s="501"/>
      <c r="G26" s="212"/>
      <c r="H26" s="220"/>
      <c r="I26" s="561"/>
      <c r="J26" s="1312">
        <f t="shared" si="0"/>
        <v>0</v>
      </c>
      <c r="K26" s="212">
        <f t="shared" si="4"/>
        <v>0</v>
      </c>
      <c r="L26" s="307"/>
      <c r="M26" s="220"/>
      <c r="N26" s="403"/>
      <c r="O26" s="210"/>
      <c r="P26" s="210"/>
      <c r="Q26" s="210"/>
      <c r="R26" s="245"/>
      <c r="S26" s="247"/>
      <c r="T26" s="265">
        <f t="shared" si="1"/>
        <v>0</v>
      </c>
      <c r="U26" s="566"/>
      <c r="V26" s="202"/>
      <c r="W26" s="202"/>
      <c r="X26" s="247">
        <f t="shared" si="3"/>
        <v>0</v>
      </c>
      <c r="Y26" s="1144"/>
      <c r="Z26" s="1094"/>
      <c r="AA26" s="1102"/>
      <c r="AB26" s="1098"/>
      <c r="AC26" s="1105"/>
      <c r="AD26" s="1096"/>
      <c r="AE26" s="1096"/>
      <c r="AF26" s="1096"/>
      <c r="AG26" s="1100"/>
      <c r="AH26" s="1100"/>
      <c r="AI26" s="1101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 hidden="1">
      <c r="A27" s="407"/>
      <c r="B27" s="139"/>
      <c r="C27" s="600">
        <f t="shared" si="2"/>
        <v>0</v>
      </c>
      <c r="D27" s="130"/>
      <c r="E27" s="129"/>
      <c r="F27" s="280"/>
      <c r="G27" s="130"/>
      <c r="H27" s="129"/>
      <c r="I27" s="356"/>
      <c r="J27" s="1312">
        <f t="shared" si="0"/>
        <v>0</v>
      </c>
      <c r="K27" s="218">
        <f t="shared" si="4"/>
        <v>0</v>
      </c>
      <c r="L27" s="307"/>
      <c r="M27" s="218"/>
      <c r="N27" s="218"/>
      <c r="O27" s="218"/>
      <c r="P27" s="218"/>
      <c r="Q27" s="129"/>
      <c r="R27" s="267"/>
      <c r="S27" s="1237"/>
      <c r="T27" s="541">
        <f t="shared" si="1"/>
        <v>0</v>
      </c>
      <c r="U27" s="832"/>
      <c r="V27" s="670"/>
      <c r="W27" s="670"/>
      <c r="X27" s="660">
        <f t="shared" si="3"/>
        <v>0</v>
      </c>
      <c r="Y27" s="597"/>
      <c r="Z27" s="370"/>
      <c r="AA27" s="598"/>
      <c r="AB27" s="599"/>
      <c r="AC27" s="1442"/>
      <c r="AD27" s="129"/>
      <c r="AE27" s="129"/>
      <c r="AF27" s="129"/>
      <c r="AG27" s="129"/>
      <c r="AH27" s="129"/>
      <c r="AI27" s="280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s="624" customFormat="1" ht="13.5" hidden="1" thickBot="1">
      <c r="A28" s="1084"/>
      <c r="B28" s="111"/>
      <c r="C28" s="1085">
        <f t="shared" si="2"/>
        <v>0</v>
      </c>
      <c r="D28" s="1086"/>
      <c r="E28" s="1087"/>
      <c r="F28" s="1088"/>
      <c r="G28" s="1086"/>
      <c r="H28" s="1087"/>
      <c r="I28" s="356"/>
      <c r="J28" s="1313">
        <f t="shared" si="0"/>
        <v>0</v>
      </c>
      <c r="K28" s="1089">
        <f t="shared" si="4"/>
        <v>0</v>
      </c>
      <c r="L28" s="423"/>
      <c r="M28" s="423"/>
      <c r="N28" s="1090"/>
      <c r="O28" s="1091"/>
      <c r="P28" s="423"/>
      <c r="Q28" s="356"/>
      <c r="R28" s="1317"/>
      <c r="S28" s="1319"/>
      <c r="T28" s="1318">
        <f t="shared" si="1"/>
        <v>0</v>
      </c>
      <c r="U28" s="1080"/>
      <c r="V28" s="1081"/>
      <c r="W28" s="1081"/>
      <c r="X28" s="1082">
        <f t="shared" si="3"/>
        <v>0</v>
      </c>
      <c r="Y28" s="1083"/>
      <c r="Z28" s="627"/>
      <c r="AA28" s="628"/>
      <c r="AB28" s="629"/>
      <c r="AC28" s="1443"/>
      <c r="AD28" s="625"/>
      <c r="AE28" s="625"/>
      <c r="AF28" s="625"/>
      <c r="AG28" s="625"/>
      <c r="AH28" s="625"/>
      <c r="AI28" s="626"/>
      <c r="AK28" s="623"/>
      <c r="AL28" s="623"/>
      <c r="AM28" s="623"/>
      <c r="AN28" s="623"/>
      <c r="AO28" s="623"/>
      <c r="AP28" s="623"/>
      <c r="AQ28" s="623"/>
      <c r="AR28" s="623"/>
      <c r="AS28" s="623"/>
      <c r="AT28" s="623"/>
    </row>
    <row r="29" spans="1:46" ht="17.25" customHeight="1" thickBot="1">
      <c r="A29" s="132"/>
      <c r="B29" s="30" t="s">
        <v>33</v>
      </c>
      <c r="C29" s="75">
        <f>D29+E29+F29+G29</f>
        <v>0</v>
      </c>
      <c r="D29" s="168">
        <f>SUM(D18:D27)</f>
        <v>0</v>
      </c>
      <c r="E29" s="118">
        <f>SUM(E18:E27)</f>
        <v>0</v>
      </c>
      <c r="F29" s="281">
        <f>SUM(F18:F27)</f>
        <v>0</v>
      </c>
      <c r="G29" s="168">
        <f>SUM(G18:G27)</f>
        <v>0</v>
      </c>
      <c r="H29" s="118">
        <f>SUM(H19:H27)</f>
        <v>0</v>
      </c>
      <c r="I29" s="116">
        <f>SUM(I19:I27)</f>
        <v>0</v>
      </c>
      <c r="J29" s="764">
        <f>K29+O29+P29+Q29+R29+S29</f>
        <v>272486</v>
      </c>
      <c r="K29" s="76">
        <f aca="true" t="shared" si="5" ref="K29:P29">SUM(K18:K25)</f>
        <v>8416</v>
      </c>
      <c r="L29" s="76">
        <f t="shared" si="5"/>
        <v>8416</v>
      </c>
      <c r="M29" s="76">
        <f t="shared" si="5"/>
        <v>0</v>
      </c>
      <c r="N29" s="76">
        <f t="shared" si="5"/>
        <v>0</v>
      </c>
      <c r="O29" s="76">
        <f t="shared" si="5"/>
        <v>2861</v>
      </c>
      <c r="P29" s="76">
        <f t="shared" si="5"/>
        <v>85</v>
      </c>
      <c r="Q29" s="116">
        <f>SUM(Q19:Q25)</f>
        <v>0</v>
      </c>
      <c r="R29" s="178">
        <f>SUM(R18:R25)</f>
        <v>19000</v>
      </c>
      <c r="S29" s="764">
        <f>SUM(S18:S25)</f>
        <v>242124</v>
      </c>
      <c r="T29" s="76">
        <f aca="true" t="shared" si="6" ref="T29:T34">S29+U29</f>
        <v>249865</v>
      </c>
      <c r="U29" s="118">
        <f aca="true" t="shared" si="7" ref="U29:Z29">SUM(U18:U25)</f>
        <v>7741</v>
      </c>
      <c r="V29" s="118">
        <f t="shared" si="7"/>
        <v>0</v>
      </c>
      <c r="W29" s="118">
        <f t="shared" si="7"/>
        <v>0</v>
      </c>
      <c r="X29" s="118">
        <f t="shared" si="7"/>
        <v>280227</v>
      </c>
      <c r="Y29" s="118">
        <f t="shared" si="7"/>
        <v>0</v>
      </c>
      <c r="Z29" s="118">
        <f t="shared" si="7"/>
        <v>280227</v>
      </c>
      <c r="AA29" s="118">
        <f aca="true" t="shared" si="8" ref="AA29:AI29">SUM(AA18:AA25)</f>
        <v>0</v>
      </c>
      <c r="AB29" s="315">
        <f t="shared" si="8"/>
        <v>0</v>
      </c>
      <c r="AC29" s="168">
        <f t="shared" si="8"/>
        <v>8416</v>
      </c>
      <c r="AD29" s="118">
        <f t="shared" si="8"/>
        <v>0</v>
      </c>
      <c r="AE29" s="118">
        <f t="shared" si="8"/>
        <v>0</v>
      </c>
      <c r="AF29" s="118">
        <f t="shared" si="8"/>
        <v>0</v>
      </c>
      <c r="AG29" s="240">
        <f t="shared" si="8"/>
        <v>0</v>
      </c>
      <c r="AH29" s="240">
        <f t="shared" si="8"/>
        <v>0</v>
      </c>
      <c r="AI29" s="281">
        <f t="shared" si="8"/>
        <v>0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>
      <c r="A30" s="786">
        <v>3</v>
      </c>
      <c r="B30" s="140" t="s">
        <v>148</v>
      </c>
      <c r="C30" s="798">
        <f aca="true" t="shared" si="9" ref="C30:C37">D30+H30</f>
        <v>0</v>
      </c>
      <c r="D30" s="134"/>
      <c r="E30" s="135"/>
      <c r="F30" s="357"/>
      <c r="G30" s="787"/>
      <c r="H30" s="135"/>
      <c r="I30" s="843"/>
      <c r="J30" s="1314">
        <f>K30+O30+P30+Q30+R30+S30</f>
        <v>3000</v>
      </c>
      <c r="K30" s="212">
        <f>L30+N30</f>
        <v>589</v>
      </c>
      <c r="L30" s="1324">
        <v>567</v>
      </c>
      <c r="M30" s="1325"/>
      <c r="N30" s="1324">
        <v>22</v>
      </c>
      <c r="O30" s="371">
        <v>200.3</v>
      </c>
      <c r="P30" s="371">
        <v>5.7</v>
      </c>
      <c r="Q30" s="1329"/>
      <c r="R30" s="1329">
        <v>2205</v>
      </c>
      <c r="S30" s="1326"/>
      <c r="T30" s="716">
        <f t="shared" si="6"/>
        <v>0</v>
      </c>
      <c r="U30" s="451"/>
      <c r="V30" s="452"/>
      <c r="W30" s="1382"/>
      <c r="X30" s="247">
        <f aca="true" t="shared" si="10" ref="X30:X42">U30+J30</f>
        <v>3000</v>
      </c>
      <c r="Y30" s="53"/>
      <c r="Z30" s="53">
        <v>3000</v>
      </c>
      <c r="AA30" s="53"/>
      <c r="AB30" s="313"/>
      <c r="AC30" s="329">
        <v>567</v>
      </c>
      <c r="AD30" s="53"/>
      <c r="AE30" s="53"/>
      <c r="AF30" s="53">
        <v>3000</v>
      </c>
      <c r="AG30" s="241"/>
      <c r="AH30" s="241"/>
      <c r="AI30" s="14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>
      <c r="A31" s="1019">
        <v>3</v>
      </c>
      <c r="B31" s="140" t="s">
        <v>149</v>
      </c>
      <c r="C31" s="51">
        <f t="shared" si="9"/>
        <v>0</v>
      </c>
      <c r="D31" s="54"/>
      <c r="E31" s="54"/>
      <c r="F31" s="59"/>
      <c r="G31" s="52"/>
      <c r="H31" s="54"/>
      <c r="I31" s="59"/>
      <c r="J31" s="58">
        <f t="shared" si="0"/>
        <v>-10600</v>
      </c>
      <c r="K31" s="212">
        <f t="shared" si="4"/>
        <v>0</v>
      </c>
      <c r="L31" s="54"/>
      <c r="M31" s="54"/>
      <c r="N31" s="54"/>
      <c r="O31" s="371"/>
      <c r="P31" s="371"/>
      <c r="Q31" s="59"/>
      <c r="R31" s="176">
        <v>-10600</v>
      </c>
      <c r="S31" s="58"/>
      <c r="T31" s="716">
        <f t="shared" si="6"/>
        <v>10600</v>
      </c>
      <c r="U31" s="264">
        <v>10600</v>
      </c>
      <c r="V31" s="53"/>
      <c r="W31" s="59"/>
      <c r="X31" s="247">
        <f t="shared" si="10"/>
        <v>0</v>
      </c>
      <c r="Y31" s="54"/>
      <c r="Z31" s="53"/>
      <c r="AA31" s="53"/>
      <c r="AB31" s="313"/>
      <c r="AC31" s="329"/>
      <c r="AD31" s="53"/>
      <c r="AE31" s="53"/>
      <c r="AF31" s="53"/>
      <c r="AG31" s="241"/>
      <c r="AH31" s="241"/>
      <c r="AI31" s="14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>
      <c r="A32" s="1019">
        <v>3</v>
      </c>
      <c r="B32" s="140" t="s">
        <v>151</v>
      </c>
      <c r="C32" s="201">
        <f t="shared" si="9"/>
        <v>0</v>
      </c>
      <c r="D32" s="648"/>
      <c r="E32" s="648"/>
      <c r="F32" s="649"/>
      <c r="G32" s="650"/>
      <c r="H32" s="648"/>
      <c r="I32" s="649"/>
      <c r="J32" s="1312">
        <f t="shared" si="0"/>
        <v>-100</v>
      </c>
      <c r="K32" s="212">
        <f t="shared" si="4"/>
        <v>0</v>
      </c>
      <c r="L32" s="648"/>
      <c r="M32" s="648"/>
      <c r="N32" s="648"/>
      <c r="O32" s="371"/>
      <c r="P32" s="371"/>
      <c r="Q32" s="649"/>
      <c r="R32" s="245">
        <v>-100</v>
      </c>
      <c r="S32" s="1312"/>
      <c r="T32" s="1265">
        <f t="shared" si="6"/>
        <v>100</v>
      </c>
      <c r="U32" s="220">
        <v>100</v>
      </c>
      <c r="V32" s="220"/>
      <c r="W32" s="562"/>
      <c r="X32" s="247">
        <f t="shared" si="10"/>
        <v>0</v>
      </c>
      <c r="Y32" s="648"/>
      <c r="Z32" s="651"/>
      <c r="AA32" s="651"/>
      <c r="AB32" s="789"/>
      <c r="AC32" s="1444"/>
      <c r="AD32" s="53"/>
      <c r="AE32" s="53"/>
      <c r="AF32" s="53"/>
      <c r="AG32" s="161"/>
      <c r="AH32" s="161"/>
      <c r="AI32" s="14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>
      <c r="A33" s="1019">
        <v>3</v>
      </c>
      <c r="B33" s="140" t="s">
        <v>153</v>
      </c>
      <c r="C33" s="51">
        <f t="shared" si="9"/>
        <v>0</v>
      </c>
      <c r="D33" s="54"/>
      <c r="E33" s="54"/>
      <c r="F33" s="59"/>
      <c r="G33" s="52"/>
      <c r="H33" s="54"/>
      <c r="I33" s="59"/>
      <c r="J33" s="1312">
        <f t="shared" si="0"/>
        <v>2187</v>
      </c>
      <c r="K33" s="212">
        <f t="shared" si="4"/>
        <v>1620</v>
      </c>
      <c r="L33" s="54">
        <v>1620</v>
      </c>
      <c r="M33" s="54"/>
      <c r="N33" s="54"/>
      <c r="O33" s="371">
        <v>550.8</v>
      </c>
      <c r="P33" s="371">
        <v>16.2</v>
      </c>
      <c r="Q33" s="59"/>
      <c r="R33" s="176"/>
      <c r="S33" s="58"/>
      <c r="T33" s="1265">
        <f t="shared" si="6"/>
        <v>0</v>
      </c>
      <c r="U33" s="220"/>
      <c r="V33" s="220"/>
      <c r="W33" s="562"/>
      <c r="X33" s="247">
        <f t="shared" si="10"/>
        <v>2187</v>
      </c>
      <c r="Y33" s="54"/>
      <c r="Z33" s="53">
        <v>2187</v>
      </c>
      <c r="AA33" s="53"/>
      <c r="AB33" s="316"/>
      <c r="AC33" s="169">
        <v>1620</v>
      </c>
      <c r="AD33" s="53"/>
      <c r="AE33" s="53"/>
      <c r="AF33" s="53"/>
      <c r="AG33" s="161"/>
      <c r="AH33" s="161"/>
      <c r="AI33" s="14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3.5" thickBot="1">
      <c r="A34" s="1019">
        <v>3</v>
      </c>
      <c r="B34" s="140" t="s">
        <v>156</v>
      </c>
      <c r="C34" s="82">
        <f t="shared" si="9"/>
        <v>0</v>
      </c>
      <c r="D34" s="83"/>
      <c r="E34" s="83"/>
      <c r="F34" s="145"/>
      <c r="G34" s="84"/>
      <c r="H34" s="83"/>
      <c r="I34" s="145"/>
      <c r="J34" s="1312">
        <f t="shared" si="0"/>
        <v>3000</v>
      </c>
      <c r="K34" s="212">
        <f t="shared" si="4"/>
        <v>2002</v>
      </c>
      <c r="L34" s="83">
        <v>2002</v>
      </c>
      <c r="M34" s="83"/>
      <c r="N34" s="83"/>
      <c r="O34" s="371">
        <v>680.7</v>
      </c>
      <c r="P34" s="371">
        <v>20</v>
      </c>
      <c r="Q34" s="1334"/>
      <c r="R34" s="1452">
        <v>297.3</v>
      </c>
      <c r="S34" s="85"/>
      <c r="T34" s="1265">
        <f t="shared" si="6"/>
        <v>0</v>
      </c>
      <c r="U34" s="448"/>
      <c r="V34" s="220"/>
      <c r="W34" s="562"/>
      <c r="X34" s="247">
        <f t="shared" si="10"/>
        <v>3000</v>
      </c>
      <c r="Y34" s="83"/>
      <c r="Z34" s="264">
        <v>3000</v>
      </c>
      <c r="AA34" s="264"/>
      <c r="AB34" s="313"/>
      <c r="AC34" s="329">
        <v>2002</v>
      </c>
      <c r="AD34" s="264"/>
      <c r="AE34" s="264"/>
      <c r="AF34" s="264"/>
      <c r="AG34" s="241"/>
      <c r="AH34" s="241">
        <v>3000</v>
      </c>
      <c r="AI34" s="146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1020"/>
      <c r="B35" s="788"/>
      <c r="C35" s="82">
        <f t="shared" si="9"/>
        <v>0</v>
      </c>
      <c r="D35" s="83"/>
      <c r="E35" s="83"/>
      <c r="F35" s="145"/>
      <c r="G35" s="84"/>
      <c r="H35" s="83"/>
      <c r="I35" s="145"/>
      <c r="J35" s="247">
        <f t="shared" si="0"/>
        <v>0</v>
      </c>
      <c r="K35" s="212">
        <f t="shared" si="4"/>
        <v>0</v>
      </c>
      <c r="L35" s="83"/>
      <c r="M35" s="83"/>
      <c r="N35" s="83"/>
      <c r="O35" s="83"/>
      <c r="P35" s="83"/>
      <c r="Q35" s="145"/>
      <c r="R35" s="175"/>
      <c r="S35" s="616"/>
      <c r="T35" s="1265">
        <f aca="true" t="shared" si="11" ref="T35:T42">S35+U35</f>
        <v>0</v>
      </c>
      <c r="U35" s="448"/>
      <c r="V35" s="448"/>
      <c r="W35" s="566"/>
      <c r="X35" s="247">
        <f t="shared" si="10"/>
        <v>0</v>
      </c>
      <c r="Y35" s="83"/>
      <c r="Z35" s="264"/>
      <c r="AA35" s="264"/>
      <c r="AB35" s="313"/>
      <c r="AC35" s="329"/>
      <c r="AD35" s="264"/>
      <c r="AE35" s="264"/>
      <c r="AF35" s="264"/>
      <c r="AG35" s="241"/>
      <c r="AH35" s="241"/>
      <c r="AI35" s="146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1020"/>
      <c r="B36" s="788"/>
      <c r="C36" s="82">
        <f t="shared" si="9"/>
        <v>0</v>
      </c>
      <c r="D36" s="83"/>
      <c r="E36" s="83"/>
      <c r="F36" s="145"/>
      <c r="G36" s="84"/>
      <c r="H36" s="83"/>
      <c r="I36" s="145"/>
      <c r="J36" s="247">
        <f t="shared" si="0"/>
        <v>0</v>
      </c>
      <c r="K36" s="212">
        <f t="shared" si="4"/>
        <v>0</v>
      </c>
      <c r="L36" s="83"/>
      <c r="M36" s="83"/>
      <c r="N36" s="83"/>
      <c r="O36" s="83"/>
      <c r="P36" s="83"/>
      <c r="Q36" s="145"/>
      <c r="R36" s="175"/>
      <c r="S36" s="616"/>
      <c r="T36" s="1265">
        <f t="shared" si="11"/>
        <v>0</v>
      </c>
      <c r="U36" s="448"/>
      <c r="V36" s="448"/>
      <c r="W36" s="566"/>
      <c r="X36" s="247">
        <f t="shared" si="10"/>
        <v>0</v>
      </c>
      <c r="Y36" s="83"/>
      <c r="Z36" s="264"/>
      <c r="AA36" s="264"/>
      <c r="AB36" s="313"/>
      <c r="AC36" s="329"/>
      <c r="AD36" s="264"/>
      <c r="AE36" s="264"/>
      <c r="AF36" s="264"/>
      <c r="AG36" s="241"/>
      <c r="AH36" s="241"/>
      <c r="AI36" s="146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 hidden="1">
      <c r="A37" s="1020"/>
      <c r="B37" s="788"/>
      <c r="C37" s="82">
        <f t="shared" si="9"/>
        <v>0</v>
      </c>
      <c r="D37" s="83"/>
      <c r="E37" s="83"/>
      <c r="F37" s="145"/>
      <c r="G37" s="84"/>
      <c r="H37" s="83"/>
      <c r="I37" s="145"/>
      <c r="J37" s="247">
        <f t="shared" si="0"/>
        <v>0</v>
      </c>
      <c r="K37" s="212">
        <f t="shared" si="4"/>
        <v>0</v>
      </c>
      <c r="L37" s="83"/>
      <c r="M37" s="83"/>
      <c r="N37" s="83"/>
      <c r="O37" s="83"/>
      <c r="P37" s="83"/>
      <c r="Q37" s="145"/>
      <c r="R37" s="175"/>
      <c r="S37" s="616"/>
      <c r="T37" s="541">
        <f t="shared" si="11"/>
        <v>0</v>
      </c>
      <c r="U37" s="448"/>
      <c r="V37" s="448"/>
      <c r="W37" s="566"/>
      <c r="X37" s="247">
        <f t="shared" si="10"/>
        <v>0</v>
      </c>
      <c r="Y37" s="83"/>
      <c r="Z37" s="264"/>
      <c r="AA37" s="264"/>
      <c r="AB37" s="313"/>
      <c r="AC37" s="329"/>
      <c r="AD37" s="264"/>
      <c r="AE37" s="264"/>
      <c r="AF37" s="264"/>
      <c r="AG37" s="241"/>
      <c r="AH37" s="241"/>
      <c r="AI37" s="146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2.75" hidden="1">
      <c r="A38" s="1020"/>
      <c r="B38" s="140"/>
      <c r="C38" s="82"/>
      <c r="D38" s="83"/>
      <c r="E38" s="83"/>
      <c r="F38" s="145"/>
      <c r="G38" s="84"/>
      <c r="H38" s="83"/>
      <c r="I38" s="145"/>
      <c r="J38" s="85">
        <f t="shared" si="0"/>
        <v>0</v>
      </c>
      <c r="K38" s="212">
        <f t="shared" si="4"/>
        <v>0</v>
      </c>
      <c r="L38" s="83"/>
      <c r="M38" s="83"/>
      <c r="N38" s="83"/>
      <c r="O38" s="83"/>
      <c r="P38" s="83"/>
      <c r="Q38" s="145"/>
      <c r="R38" s="175"/>
      <c r="S38" s="85"/>
      <c r="T38" s="1265">
        <f t="shared" si="11"/>
        <v>0</v>
      </c>
      <c r="U38" s="448"/>
      <c r="V38" s="448"/>
      <c r="W38" s="566"/>
      <c r="X38" s="247">
        <f t="shared" si="10"/>
        <v>0</v>
      </c>
      <c r="Y38" s="83"/>
      <c r="Z38" s="264"/>
      <c r="AA38" s="264"/>
      <c r="AB38" s="313"/>
      <c r="AC38" s="329"/>
      <c r="AD38" s="264"/>
      <c r="AE38" s="264"/>
      <c r="AF38" s="264"/>
      <c r="AG38" s="241"/>
      <c r="AH38" s="241"/>
      <c r="AI38" s="146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2.75" hidden="1">
      <c r="A39" s="1020"/>
      <c r="B39" s="140"/>
      <c r="C39" s="82"/>
      <c r="D39" s="83"/>
      <c r="E39" s="83"/>
      <c r="F39" s="145"/>
      <c r="G39" s="84"/>
      <c r="H39" s="83"/>
      <c r="I39" s="145"/>
      <c r="J39" s="85">
        <f t="shared" si="0"/>
        <v>0</v>
      </c>
      <c r="K39" s="212">
        <f t="shared" si="4"/>
        <v>0</v>
      </c>
      <c r="L39" s="83"/>
      <c r="M39" s="83"/>
      <c r="N39" s="83"/>
      <c r="O39" s="83"/>
      <c r="P39" s="83"/>
      <c r="Q39" s="145"/>
      <c r="R39" s="175"/>
      <c r="S39" s="85"/>
      <c r="T39" s="716">
        <f t="shared" si="11"/>
        <v>0</v>
      </c>
      <c r="U39" s="264"/>
      <c r="V39" s="264"/>
      <c r="W39" s="145"/>
      <c r="X39" s="247">
        <f t="shared" si="10"/>
        <v>0</v>
      </c>
      <c r="Y39" s="83"/>
      <c r="Z39" s="264"/>
      <c r="AA39" s="264"/>
      <c r="AB39" s="313"/>
      <c r="AC39" s="329"/>
      <c r="AD39" s="264"/>
      <c r="AE39" s="264"/>
      <c r="AF39" s="264"/>
      <c r="AG39" s="241"/>
      <c r="AH39" s="241"/>
      <c r="AI39" s="146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 hidden="1">
      <c r="A40" s="1020"/>
      <c r="B40" s="140"/>
      <c r="C40" s="82"/>
      <c r="D40" s="83"/>
      <c r="E40" s="83"/>
      <c r="F40" s="145"/>
      <c r="G40" s="84"/>
      <c r="H40" s="83"/>
      <c r="I40" s="145"/>
      <c r="J40" s="85">
        <f t="shared" si="0"/>
        <v>0</v>
      </c>
      <c r="K40" s="212">
        <f t="shared" si="4"/>
        <v>0</v>
      </c>
      <c r="L40" s="83"/>
      <c r="M40" s="83"/>
      <c r="N40" s="83"/>
      <c r="O40" s="83"/>
      <c r="P40" s="83"/>
      <c r="Q40" s="145"/>
      <c r="R40" s="175"/>
      <c r="S40" s="85"/>
      <c r="T40" s="716">
        <f t="shared" si="11"/>
        <v>0</v>
      </c>
      <c r="U40" s="264"/>
      <c r="V40" s="264"/>
      <c r="W40" s="145"/>
      <c r="X40" s="247">
        <f t="shared" si="10"/>
        <v>0</v>
      </c>
      <c r="Y40" s="83"/>
      <c r="Z40" s="264"/>
      <c r="AA40" s="264"/>
      <c r="AB40" s="313"/>
      <c r="AC40" s="329"/>
      <c r="AD40" s="264"/>
      <c r="AE40" s="264"/>
      <c r="AF40" s="264"/>
      <c r="AG40" s="241"/>
      <c r="AH40" s="241"/>
      <c r="AI40" s="146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 hidden="1">
      <c r="A41" s="1020"/>
      <c r="B41" s="140"/>
      <c r="C41" s="82"/>
      <c r="D41" s="83"/>
      <c r="E41" s="83"/>
      <c r="F41" s="145"/>
      <c r="G41" s="84"/>
      <c r="H41" s="83"/>
      <c r="I41" s="145"/>
      <c r="J41" s="85">
        <f t="shared" si="0"/>
        <v>0</v>
      </c>
      <c r="K41" s="212">
        <f t="shared" si="4"/>
        <v>0</v>
      </c>
      <c r="L41" s="83"/>
      <c r="M41" s="83"/>
      <c r="N41" s="83"/>
      <c r="O41" s="83"/>
      <c r="P41" s="83"/>
      <c r="Q41" s="145"/>
      <c r="R41" s="175"/>
      <c r="S41" s="85"/>
      <c r="T41" s="716">
        <f t="shared" si="11"/>
        <v>0</v>
      </c>
      <c r="U41" s="264"/>
      <c r="V41" s="264"/>
      <c r="W41" s="145"/>
      <c r="X41" s="247">
        <f t="shared" si="10"/>
        <v>0</v>
      </c>
      <c r="Y41" s="83"/>
      <c r="Z41" s="264"/>
      <c r="AA41" s="264"/>
      <c r="AB41" s="313"/>
      <c r="AC41" s="329"/>
      <c r="AD41" s="264"/>
      <c r="AE41" s="264"/>
      <c r="AF41" s="264"/>
      <c r="AG41" s="241"/>
      <c r="AH41" s="241"/>
      <c r="AI41" s="146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3.5" hidden="1" thickBot="1">
      <c r="A42" s="1020"/>
      <c r="B42" s="140"/>
      <c r="C42" s="82"/>
      <c r="D42" s="83"/>
      <c r="E42" s="83"/>
      <c r="F42" s="145"/>
      <c r="G42" s="84"/>
      <c r="H42" s="83"/>
      <c r="I42" s="145"/>
      <c r="J42" s="85">
        <f>K42+O42+P42+Q42+R42</f>
        <v>0</v>
      </c>
      <c r="K42" s="83"/>
      <c r="L42" s="83"/>
      <c r="M42" s="83"/>
      <c r="N42" s="83"/>
      <c r="O42" s="83"/>
      <c r="P42" s="83"/>
      <c r="Q42" s="145"/>
      <c r="R42" s="1465"/>
      <c r="S42" s="85"/>
      <c r="T42" s="716">
        <f t="shared" si="11"/>
        <v>0</v>
      </c>
      <c r="U42" s="264"/>
      <c r="V42" s="264"/>
      <c r="W42" s="145"/>
      <c r="X42" s="247">
        <f t="shared" si="10"/>
        <v>0</v>
      </c>
      <c r="Y42" s="83"/>
      <c r="Z42" s="264"/>
      <c r="AA42" s="264"/>
      <c r="AB42" s="313"/>
      <c r="AC42" s="329"/>
      <c r="AD42" s="264"/>
      <c r="AE42" s="264"/>
      <c r="AF42" s="264"/>
      <c r="AG42" s="241"/>
      <c r="AH42" s="241"/>
      <c r="AI42" s="146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3.5" thickBot="1">
      <c r="A43" s="1022"/>
      <c r="B43" s="30" t="s">
        <v>34</v>
      </c>
      <c r="C43" s="75">
        <f aca="true" t="shared" si="12" ref="C43:U43">SUM(C30:C42)</f>
        <v>0</v>
      </c>
      <c r="D43" s="168">
        <f t="shared" si="12"/>
        <v>0</v>
      </c>
      <c r="E43" s="118"/>
      <c r="F43" s="281"/>
      <c r="G43" s="168"/>
      <c r="H43" s="118">
        <f t="shared" si="12"/>
        <v>0</v>
      </c>
      <c r="I43" s="178">
        <f t="shared" si="12"/>
        <v>0</v>
      </c>
      <c r="J43" s="764">
        <f t="shared" si="12"/>
        <v>-2513</v>
      </c>
      <c r="K43" s="76">
        <f t="shared" si="12"/>
        <v>4211</v>
      </c>
      <c r="L43" s="834">
        <f t="shared" si="12"/>
        <v>4189</v>
      </c>
      <c r="M43" s="114"/>
      <c r="N43" s="118">
        <f t="shared" si="12"/>
        <v>22</v>
      </c>
      <c r="O43" s="118">
        <f t="shared" si="12"/>
        <v>1431.8</v>
      </c>
      <c r="P43" s="118">
        <f t="shared" si="12"/>
        <v>41.9</v>
      </c>
      <c r="Q43" s="834">
        <f t="shared" si="12"/>
        <v>0</v>
      </c>
      <c r="R43" s="75">
        <f t="shared" si="12"/>
        <v>-8197.7</v>
      </c>
      <c r="S43" s="764">
        <f t="shared" si="12"/>
        <v>0</v>
      </c>
      <c r="T43" s="76">
        <f t="shared" si="12"/>
        <v>10700</v>
      </c>
      <c r="U43" s="118">
        <f t="shared" si="12"/>
        <v>10700</v>
      </c>
      <c r="V43" s="118">
        <f>SUM(V30:V42)</f>
        <v>0</v>
      </c>
      <c r="W43" s="178">
        <f>SUM(W30:W42)</f>
        <v>0</v>
      </c>
      <c r="X43" s="764">
        <f>U43+J43</f>
        <v>8187</v>
      </c>
      <c r="Y43" s="76">
        <f>SUM(Y30:Y42)</f>
        <v>0</v>
      </c>
      <c r="Z43" s="118">
        <f>SUM(Z30:Z42)</f>
        <v>8187</v>
      </c>
      <c r="AA43" s="118"/>
      <c r="AB43" s="315">
        <f>SUM(AB30:AB42)</f>
        <v>0</v>
      </c>
      <c r="AC43" s="328">
        <f aca="true" t="shared" si="13" ref="AC43:AI43">SUM(AC30:AC42)</f>
        <v>4189</v>
      </c>
      <c r="AD43" s="118">
        <f t="shared" si="13"/>
        <v>0</v>
      </c>
      <c r="AE43" s="118">
        <f t="shared" si="13"/>
        <v>0</v>
      </c>
      <c r="AF43" s="118">
        <f t="shared" si="13"/>
        <v>3000</v>
      </c>
      <c r="AG43" s="240">
        <f t="shared" si="13"/>
        <v>0</v>
      </c>
      <c r="AH43" s="240">
        <f t="shared" si="13"/>
        <v>3000</v>
      </c>
      <c r="AI43" s="281">
        <f t="shared" si="13"/>
        <v>0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>
      <c r="A44" s="1335">
        <v>1</v>
      </c>
      <c r="B44" s="1336" t="s">
        <v>162</v>
      </c>
      <c r="C44" s="798">
        <f>D44+H44</f>
        <v>0</v>
      </c>
      <c r="D44" s="817"/>
      <c r="E44" s="801"/>
      <c r="F44" s="806"/>
      <c r="G44" s="817"/>
      <c r="H44" s="801"/>
      <c r="I44" s="802"/>
      <c r="J44" s="1267">
        <f aca="true" t="shared" si="14" ref="J44:J57">K44+O44+P44+Q44+R44+S44</f>
        <v>789</v>
      </c>
      <c r="K44" s="818">
        <f>L44+N44</f>
        <v>0</v>
      </c>
      <c r="L44" s="89"/>
      <c r="M44" s="89"/>
      <c r="N44" s="89"/>
      <c r="O44" s="89"/>
      <c r="P44" s="799"/>
      <c r="Q44" s="800"/>
      <c r="R44" s="802"/>
      <c r="S44" s="1267">
        <v>789</v>
      </c>
      <c r="T44" s="1348">
        <f aca="true" t="shared" si="15" ref="T44:T57">S44+U44</f>
        <v>0</v>
      </c>
      <c r="U44" s="870">
        <v>-789</v>
      </c>
      <c r="V44" s="870"/>
      <c r="W44" s="1400"/>
      <c r="X44" s="1267">
        <f>J44+U44+V44</f>
        <v>0</v>
      </c>
      <c r="Y44" s="799"/>
      <c r="Z44" s="801"/>
      <c r="AA44" s="181"/>
      <c r="AB44" s="317"/>
      <c r="AC44" s="1445"/>
      <c r="AD44" s="181"/>
      <c r="AE44" s="181"/>
      <c r="AF44" s="181"/>
      <c r="AG44" s="242"/>
      <c r="AH44" s="242"/>
      <c r="AI44" s="149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>
      <c r="A45" s="1019">
        <v>3</v>
      </c>
      <c r="B45" s="140" t="s">
        <v>164</v>
      </c>
      <c r="C45" s="792">
        <f aca="true" t="shared" si="16" ref="C45:C57">D45+H45</f>
        <v>0</v>
      </c>
      <c r="D45" s="449"/>
      <c r="E45" s="395"/>
      <c r="F45" s="666"/>
      <c r="G45" s="449"/>
      <c r="H45" s="395"/>
      <c r="I45" s="432"/>
      <c r="J45" s="660">
        <f t="shared" si="14"/>
        <v>0</v>
      </c>
      <c r="K45" s="591">
        <f aca="true" t="shared" si="17" ref="K45:K53">L45+N45</f>
        <v>0</v>
      </c>
      <c r="L45" s="92"/>
      <c r="M45" s="92"/>
      <c r="N45" s="92"/>
      <c r="O45" s="92"/>
      <c r="P45" s="591"/>
      <c r="Q45" s="807"/>
      <c r="R45" s="432"/>
      <c r="S45" s="660"/>
      <c r="T45" s="591">
        <f t="shared" si="15"/>
        <v>6000</v>
      </c>
      <c r="U45" s="395">
        <v>6000</v>
      </c>
      <c r="V45" s="395"/>
      <c r="W45" s="432"/>
      <c r="X45" s="660">
        <f aca="true" t="shared" si="18" ref="X45:X57">J45+U45+V45</f>
        <v>6000</v>
      </c>
      <c r="Y45" s="591"/>
      <c r="Z45" s="395">
        <v>6000</v>
      </c>
      <c r="AA45" s="182"/>
      <c r="AB45" s="318"/>
      <c r="AC45" s="330"/>
      <c r="AD45" s="182"/>
      <c r="AE45" s="182"/>
      <c r="AF45" s="182"/>
      <c r="AG45" s="243"/>
      <c r="AH45" s="243"/>
      <c r="AI45" s="151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>
      <c r="A46" s="1335">
        <v>1</v>
      </c>
      <c r="B46" s="1336" t="s">
        <v>172</v>
      </c>
      <c r="C46" s="792">
        <f t="shared" si="16"/>
        <v>0</v>
      </c>
      <c r="D46" s="449"/>
      <c r="E46" s="395"/>
      <c r="F46" s="666"/>
      <c r="G46" s="449"/>
      <c r="H46" s="395"/>
      <c r="I46" s="432"/>
      <c r="J46" s="616">
        <f t="shared" si="14"/>
        <v>3500</v>
      </c>
      <c r="K46" s="818">
        <f t="shared" si="17"/>
        <v>0</v>
      </c>
      <c r="L46" s="1376"/>
      <c r="M46" s="92"/>
      <c r="N46" s="92"/>
      <c r="O46" s="92"/>
      <c r="P46" s="591"/>
      <c r="Q46" s="807"/>
      <c r="R46" s="432"/>
      <c r="S46" s="616">
        <v>3500</v>
      </c>
      <c r="T46" s="818">
        <f t="shared" si="15"/>
        <v>0</v>
      </c>
      <c r="U46" s="791">
        <v>-3500</v>
      </c>
      <c r="V46" s="791"/>
      <c r="W46" s="793"/>
      <c r="X46" s="616">
        <f t="shared" si="18"/>
        <v>0</v>
      </c>
      <c r="Y46" s="591"/>
      <c r="Z46" s="395"/>
      <c r="AA46" s="182"/>
      <c r="AB46" s="318"/>
      <c r="AC46" s="330"/>
      <c r="AD46" s="182"/>
      <c r="AE46" s="182"/>
      <c r="AF46" s="182"/>
      <c r="AG46" s="243"/>
      <c r="AH46" s="243"/>
      <c r="AI46" s="151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>
      <c r="A47" s="1335">
        <v>1</v>
      </c>
      <c r="B47" s="1336" t="s">
        <v>173</v>
      </c>
      <c r="C47" s="792">
        <f t="shared" si="16"/>
        <v>0</v>
      </c>
      <c r="D47" s="449"/>
      <c r="E47" s="395"/>
      <c r="F47" s="666"/>
      <c r="G47" s="449"/>
      <c r="H47" s="395"/>
      <c r="I47" s="432"/>
      <c r="J47" s="616">
        <f t="shared" si="14"/>
        <v>326</v>
      </c>
      <c r="K47" s="591">
        <f t="shared" si="17"/>
        <v>0</v>
      </c>
      <c r="L47" s="92"/>
      <c r="M47" s="92"/>
      <c r="N47" s="92"/>
      <c r="O47" s="92"/>
      <c r="P47" s="591"/>
      <c r="Q47" s="807"/>
      <c r="R47" s="432"/>
      <c r="S47" s="616">
        <v>326</v>
      </c>
      <c r="T47" s="818">
        <f t="shared" si="15"/>
        <v>0</v>
      </c>
      <c r="U47" s="791">
        <v>-326</v>
      </c>
      <c r="V47" s="791"/>
      <c r="W47" s="793"/>
      <c r="X47" s="616">
        <f t="shared" si="18"/>
        <v>0</v>
      </c>
      <c r="Y47" s="818"/>
      <c r="Z47" s="791"/>
      <c r="AA47" s="182"/>
      <c r="AB47" s="318"/>
      <c r="AC47" s="330"/>
      <c r="AD47" s="182"/>
      <c r="AE47" s="182"/>
      <c r="AF47" s="182"/>
      <c r="AG47" s="243"/>
      <c r="AH47" s="243"/>
      <c r="AI47" s="151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3.5" thickBot="1">
      <c r="A48" s="1019">
        <v>3</v>
      </c>
      <c r="B48" s="140" t="s">
        <v>180</v>
      </c>
      <c r="C48" s="792">
        <f t="shared" si="16"/>
        <v>0</v>
      </c>
      <c r="D48" s="449"/>
      <c r="E48" s="395"/>
      <c r="F48" s="666"/>
      <c r="G48" s="449"/>
      <c r="H48" s="395"/>
      <c r="I48" s="432"/>
      <c r="J48" s="660">
        <f t="shared" si="14"/>
        <v>0</v>
      </c>
      <c r="K48" s="591">
        <f t="shared" si="17"/>
        <v>0</v>
      </c>
      <c r="L48" s="92"/>
      <c r="M48" s="92"/>
      <c r="N48" s="92"/>
      <c r="O48" s="92"/>
      <c r="P48" s="809"/>
      <c r="Q48" s="813"/>
      <c r="R48" s="1299"/>
      <c r="S48" s="808"/>
      <c r="T48" s="809">
        <f t="shared" si="15"/>
        <v>0</v>
      </c>
      <c r="U48" s="810"/>
      <c r="V48" s="810"/>
      <c r="W48" s="1299">
        <v>250000</v>
      </c>
      <c r="X48" s="808">
        <f>J48+U48+V48+W48</f>
        <v>250000</v>
      </c>
      <c r="Y48" s="809"/>
      <c r="Z48" s="810">
        <v>250000</v>
      </c>
      <c r="AA48" s="182"/>
      <c r="AB48" s="318"/>
      <c r="AC48" s="330"/>
      <c r="AD48" s="182"/>
      <c r="AE48" s="182"/>
      <c r="AF48" s="182"/>
      <c r="AG48" s="243"/>
      <c r="AH48" s="243"/>
      <c r="AI48" s="151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3.5" hidden="1" thickBot="1">
      <c r="A49" s="1023"/>
      <c r="B49" s="788"/>
      <c r="C49" s="792">
        <f t="shared" si="16"/>
        <v>0</v>
      </c>
      <c r="D49" s="449"/>
      <c r="E49" s="395"/>
      <c r="F49" s="666"/>
      <c r="G49" s="449"/>
      <c r="H49" s="395"/>
      <c r="I49" s="432"/>
      <c r="J49" s="660">
        <f t="shared" si="14"/>
        <v>0</v>
      </c>
      <c r="K49" s="591">
        <f t="shared" si="17"/>
        <v>0</v>
      </c>
      <c r="L49" s="92"/>
      <c r="M49" s="92"/>
      <c r="N49" s="92"/>
      <c r="O49" s="92"/>
      <c r="P49" s="809"/>
      <c r="Q49" s="813"/>
      <c r="R49" s="793"/>
      <c r="S49" s="616"/>
      <c r="T49" s="818">
        <f t="shared" si="15"/>
        <v>0</v>
      </c>
      <c r="U49" s="791"/>
      <c r="V49" s="791"/>
      <c r="W49" s="793"/>
      <c r="X49" s="616">
        <f t="shared" si="18"/>
        <v>0</v>
      </c>
      <c r="Y49" s="818"/>
      <c r="Z49" s="791"/>
      <c r="AA49" s="182"/>
      <c r="AB49" s="318"/>
      <c r="AC49" s="330"/>
      <c r="AD49" s="182"/>
      <c r="AE49" s="182"/>
      <c r="AF49" s="182"/>
      <c r="AG49" s="243"/>
      <c r="AH49" s="243"/>
      <c r="AI49" s="151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 hidden="1">
      <c r="A50" s="183"/>
      <c r="B50" s="139"/>
      <c r="C50" s="792">
        <f t="shared" si="16"/>
        <v>0</v>
      </c>
      <c r="D50" s="449"/>
      <c r="E50" s="395"/>
      <c r="F50" s="666"/>
      <c r="G50" s="449"/>
      <c r="H50" s="395"/>
      <c r="I50" s="432"/>
      <c r="J50" s="660">
        <f t="shared" si="14"/>
        <v>0</v>
      </c>
      <c r="K50" s="591">
        <f t="shared" si="17"/>
        <v>0</v>
      </c>
      <c r="L50" s="92"/>
      <c r="M50" s="92"/>
      <c r="N50" s="92"/>
      <c r="O50" s="92"/>
      <c r="P50" s="809"/>
      <c r="Q50" s="813"/>
      <c r="R50" s="1299"/>
      <c r="S50" s="808"/>
      <c r="T50" s="809">
        <f t="shared" si="15"/>
        <v>0</v>
      </c>
      <c r="U50" s="810"/>
      <c r="V50" s="810"/>
      <c r="W50" s="1299"/>
      <c r="X50" s="808">
        <f t="shared" si="18"/>
        <v>0</v>
      </c>
      <c r="Y50" s="809"/>
      <c r="Z50" s="810"/>
      <c r="AA50" s="182"/>
      <c r="AB50" s="318"/>
      <c r="AC50" s="330"/>
      <c r="AD50" s="182"/>
      <c r="AE50" s="182"/>
      <c r="AF50" s="182"/>
      <c r="AG50" s="243"/>
      <c r="AH50" s="243"/>
      <c r="AI50" s="151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2.75" hidden="1">
      <c r="A51" s="183"/>
      <c r="B51" s="139"/>
      <c r="C51" s="792">
        <f t="shared" si="16"/>
        <v>0</v>
      </c>
      <c r="D51" s="449"/>
      <c r="E51" s="395"/>
      <c r="F51" s="666"/>
      <c r="G51" s="449"/>
      <c r="H51" s="395"/>
      <c r="I51" s="432"/>
      <c r="J51" s="660">
        <f t="shared" si="14"/>
        <v>0</v>
      </c>
      <c r="K51" s="591">
        <f t="shared" si="17"/>
        <v>0</v>
      </c>
      <c r="L51" s="92"/>
      <c r="M51" s="92"/>
      <c r="N51" s="92"/>
      <c r="O51" s="92"/>
      <c r="P51" s="809"/>
      <c r="Q51" s="813"/>
      <c r="R51" s="1299"/>
      <c r="S51" s="808"/>
      <c r="T51" s="809">
        <f t="shared" si="15"/>
        <v>0</v>
      </c>
      <c r="U51" s="810"/>
      <c r="V51" s="810"/>
      <c r="W51" s="1299"/>
      <c r="X51" s="808">
        <f t="shared" si="18"/>
        <v>0</v>
      </c>
      <c r="Y51" s="809"/>
      <c r="Z51" s="810"/>
      <c r="AA51" s="182"/>
      <c r="AB51" s="318"/>
      <c r="AC51" s="330"/>
      <c r="AD51" s="182"/>
      <c r="AE51" s="182"/>
      <c r="AF51" s="182"/>
      <c r="AG51" s="243"/>
      <c r="AH51" s="243"/>
      <c r="AI51" s="151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2.75" hidden="1">
      <c r="A52" s="183"/>
      <c r="B52" s="139"/>
      <c r="C52" s="792">
        <f t="shared" si="16"/>
        <v>0</v>
      </c>
      <c r="D52" s="449"/>
      <c r="E52" s="395"/>
      <c r="F52" s="666"/>
      <c r="G52" s="449"/>
      <c r="H52" s="395"/>
      <c r="I52" s="432"/>
      <c r="J52" s="660">
        <f t="shared" si="14"/>
        <v>0</v>
      </c>
      <c r="K52" s="591">
        <f t="shared" si="17"/>
        <v>0</v>
      </c>
      <c r="L52" s="92"/>
      <c r="M52" s="92"/>
      <c r="N52" s="92"/>
      <c r="O52" s="92"/>
      <c r="P52" s="809"/>
      <c r="Q52" s="813"/>
      <c r="R52" s="1299"/>
      <c r="S52" s="808"/>
      <c r="T52" s="809">
        <f t="shared" si="15"/>
        <v>0</v>
      </c>
      <c r="U52" s="810"/>
      <c r="V52" s="810"/>
      <c r="W52" s="1299"/>
      <c r="X52" s="808">
        <f t="shared" si="18"/>
        <v>0</v>
      </c>
      <c r="Y52" s="809"/>
      <c r="Z52" s="810"/>
      <c r="AA52" s="182"/>
      <c r="AB52" s="318"/>
      <c r="AC52" s="330"/>
      <c r="AD52" s="182"/>
      <c r="AE52" s="182"/>
      <c r="AF52" s="182"/>
      <c r="AG52" s="243"/>
      <c r="AH52" s="243"/>
      <c r="AI52" s="151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2.75" hidden="1">
      <c r="A53" s="1023"/>
      <c r="B53" s="788"/>
      <c r="C53" s="792">
        <f t="shared" si="16"/>
        <v>0</v>
      </c>
      <c r="D53" s="449"/>
      <c r="E53" s="395"/>
      <c r="F53" s="666"/>
      <c r="G53" s="449"/>
      <c r="H53" s="395"/>
      <c r="I53" s="432"/>
      <c r="J53" s="616">
        <f t="shared" si="14"/>
        <v>0</v>
      </c>
      <c r="K53" s="591">
        <f t="shared" si="17"/>
        <v>0</v>
      </c>
      <c r="L53" s="92"/>
      <c r="M53" s="92"/>
      <c r="N53" s="92"/>
      <c r="O53" s="92"/>
      <c r="P53" s="809"/>
      <c r="Q53" s="813"/>
      <c r="R53" s="1299"/>
      <c r="S53" s="616"/>
      <c r="T53" s="818">
        <f t="shared" si="15"/>
        <v>0</v>
      </c>
      <c r="U53" s="791"/>
      <c r="V53" s="791"/>
      <c r="W53" s="793"/>
      <c r="X53" s="616">
        <f t="shared" si="18"/>
        <v>0</v>
      </c>
      <c r="Y53" s="809"/>
      <c r="Z53" s="810"/>
      <c r="AA53" s="182"/>
      <c r="AB53" s="318"/>
      <c r="AC53" s="330"/>
      <c r="AD53" s="182"/>
      <c r="AE53" s="182"/>
      <c r="AF53" s="182"/>
      <c r="AG53" s="243"/>
      <c r="AH53" s="243"/>
      <c r="AI53" s="151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2.75" hidden="1">
      <c r="A54" s="183"/>
      <c r="B54" s="139"/>
      <c r="C54" s="792">
        <f t="shared" si="16"/>
        <v>0</v>
      </c>
      <c r="D54" s="449"/>
      <c r="E54" s="395"/>
      <c r="F54" s="666"/>
      <c r="G54" s="449"/>
      <c r="H54" s="395"/>
      <c r="I54" s="432"/>
      <c r="J54" s="660">
        <f t="shared" si="14"/>
        <v>0</v>
      </c>
      <c r="K54" s="591">
        <f>L54+N54</f>
        <v>0</v>
      </c>
      <c r="L54" s="591"/>
      <c r="M54" s="591"/>
      <c r="N54" s="591"/>
      <c r="O54" s="591"/>
      <c r="P54" s="809"/>
      <c r="Q54" s="813"/>
      <c r="R54" s="1299"/>
      <c r="S54" s="808"/>
      <c r="T54" s="809">
        <f t="shared" si="15"/>
        <v>0</v>
      </c>
      <c r="U54" s="810"/>
      <c r="V54" s="810"/>
      <c r="W54" s="1299"/>
      <c r="X54" s="808">
        <f t="shared" si="18"/>
        <v>0</v>
      </c>
      <c r="Y54" s="809"/>
      <c r="Z54" s="810"/>
      <c r="AA54" s="182"/>
      <c r="AB54" s="318"/>
      <c r="AC54" s="583"/>
      <c r="AD54" s="182"/>
      <c r="AE54" s="182"/>
      <c r="AF54" s="182"/>
      <c r="AG54" s="243"/>
      <c r="AH54" s="243"/>
      <c r="AI54" s="151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2.75" hidden="1">
      <c r="A55" s="183"/>
      <c r="B55" s="139"/>
      <c r="C55" s="792">
        <f t="shared" si="16"/>
        <v>0</v>
      </c>
      <c r="D55" s="449"/>
      <c r="E55" s="395"/>
      <c r="F55" s="666"/>
      <c r="G55" s="449"/>
      <c r="H55" s="395"/>
      <c r="I55" s="432"/>
      <c r="J55" s="660">
        <f t="shared" si="14"/>
        <v>0</v>
      </c>
      <c r="K55" s="591">
        <f>L55+N55</f>
        <v>0</v>
      </c>
      <c r="L55" s="591"/>
      <c r="M55" s="591"/>
      <c r="N55" s="591"/>
      <c r="O55" s="591"/>
      <c r="P55" s="809"/>
      <c r="Q55" s="813"/>
      <c r="R55" s="1299"/>
      <c r="S55" s="808"/>
      <c r="T55" s="809">
        <f t="shared" si="15"/>
        <v>0</v>
      </c>
      <c r="U55" s="810"/>
      <c r="V55" s="810"/>
      <c r="W55" s="1299"/>
      <c r="X55" s="808">
        <f t="shared" si="18"/>
        <v>0</v>
      </c>
      <c r="Y55" s="809"/>
      <c r="Z55" s="810"/>
      <c r="AA55" s="182"/>
      <c r="AB55" s="318"/>
      <c r="AC55" s="330"/>
      <c r="AD55" s="182"/>
      <c r="AE55" s="182"/>
      <c r="AF55" s="182"/>
      <c r="AG55" s="243"/>
      <c r="AH55" s="243"/>
      <c r="AI55" s="151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2.75" hidden="1">
      <c r="A56" s="1023"/>
      <c r="B56" s="788"/>
      <c r="C56" s="792">
        <f t="shared" si="16"/>
        <v>0</v>
      </c>
      <c r="D56" s="449"/>
      <c r="E56" s="395"/>
      <c r="F56" s="666"/>
      <c r="G56" s="449"/>
      <c r="H56" s="395"/>
      <c r="I56" s="432"/>
      <c r="J56" s="616">
        <f t="shared" si="14"/>
        <v>0</v>
      </c>
      <c r="K56" s="591">
        <f>L56+N56</f>
        <v>0</v>
      </c>
      <c r="L56" s="92"/>
      <c r="M56" s="92"/>
      <c r="N56" s="92"/>
      <c r="O56" s="92"/>
      <c r="P56" s="809"/>
      <c r="Q56" s="813"/>
      <c r="R56" s="1299"/>
      <c r="S56" s="616"/>
      <c r="T56" s="818">
        <f t="shared" si="15"/>
        <v>0</v>
      </c>
      <c r="U56" s="791"/>
      <c r="V56" s="810"/>
      <c r="W56" s="1299"/>
      <c r="X56" s="808">
        <f t="shared" si="18"/>
        <v>0</v>
      </c>
      <c r="Y56" s="809"/>
      <c r="Z56" s="810"/>
      <c r="AA56" s="182"/>
      <c r="AB56" s="318"/>
      <c r="AC56" s="330"/>
      <c r="AD56" s="182"/>
      <c r="AE56" s="182"/>
      <c r="AF56" s="182"/>
      <c r="AG56" s="243"/>
      <c r="AH56" s="243"/>
      <c r="AI56" s="151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3.5" hidden="1" thickBot="1">
      <c r="A57" s="1021"/>
      <c r="B57" s="139"/>
      <c r="C57" s="792">
        <f t="shared" si="16"/>
        <v>0</v>
      </c>
      <c r="D57" s="449"/>
      <c r="E57" s="395"/>
      <c r="F57" s="666"/>
      <c r="G57" s="449"/>
      <c r="H57" s="395"/>
      <c r="I57" s="432"/>
      <c r="J57" s="660">
        <f t="shared" si="14"/>
        <v>0</v>
      </c>
      <c r="K57" s="92"/>
      <c r="L57" s="92"/>
      <c r="M57" s="92"/>
      <c r="N57" s="92"/>
      <c r="O57" s="92"/>
      <c r="P57" s="809"/>
      <c r="Q57" s="813"/>
      <c r="R57" s="1299"/>
      <c r="S57" s="808"/>
      <c r="T57" s="809">
        <f t="shared" si="15"/>
        <v>0</v>
      </c>
      <c r="U57" s="810"/>
      <c r="V57" s="810"/>
      <c r="W57" s="1299"/>
      <c r="X57" s="808">
        <f t="shared" si="18"/>
        <v>0</v>
      </c>
      <c r="Y57" s="809"/>
      <c r="Z57" s="810"/>
      <c r="AA57" s="182"/>
      <c r="AB57" s="318"/>
      <c r="AC57" s="330"/>
      <c r="AD57" s="182"/>
      <c r="AE57" s="182"/>
      <c r="AF57" s="182"/>
      <c r="AG57" s="243"/>
      <c r="AH57" s="243"/>
      <c r="AI57" s="151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7" ht="13.5" thickBot="1">
      <c r="A58" s="1022"/>
      <c r="B58" s="30" t="s">
        <v>35</v>
      </c>
      <c r="C58" s="70">
        <f aca="true" t="shared" si="19" ref="C58:Y58">SUM(C44:C57)</f>
        <v>0</v>
      </c>
      <c r="D58" s="78">
        <f t="shared" si="19"/>
        <v>0</v>
      </c>
      <c r="E58" s="72"/>
      <c r="F58" s="96"/>
      <c r="G58" s="78"/>
      <c r="H58" s="72">
        <f t="shared" si="19"/>
        <v>0</v>
      </c>
      <c r="I58" s="147">
        <f t="shared" si="19"/>
        <v>0</v>
      </c>
      <c r="J58" s="73">
        <f t="shared" si="19"/>
        <v>4615</v>
      </c>
      <c r="K58" s="70">
        <f t="shared" si="19"/>
        <v>0</v>
      </c>
      <c r="L58" s="70">
        <f t="shared" si="19"/>
        <v>0</v>
      </c>
      <c r="M58" s="70"/>
      <c r="N58" s="70">
        <f t="shared" si="19"/>
        <v>0</v>
      </c>
      <c r="O58" s="70">
        <f t="shared" si="19"/>
        <v>0</v>
      </c>
      <c r="P58" s="70">
        <f t="shared" si="19"/>
        <v>0</v>
      </c>
      <c r="Q58" s="115">
        <f t="shared" si="19"/>
        <v>0</v>
      </c>
      <c r="R58" s="147">
        <f t="shared" si="19"/>
        <v>0</v>
      </c>
      <c r="S58" s="73">
        <f t="shared" si="19"/>
        <v>4615</v>
      </c>
      <c r="T58" s="71">
        <f t="shared" si="19"/>
        <v>6000</v>
      </c>
      <c r="U58" s="72">
        <f t="shared" si="19"/>
        <v>1385</v>
      </c>
      <c r="V58" s="72">
        <f>SUM(V44:V57)</f>
        <v>0</v>
      </c>
      <c r="W58" s="147">
        <f>SUM(W44:W57)</f>
        <v>250000</v>
      </c>
      <c r="X58" s="73">
        <f t="shared" si="19"/>
        <v>256000</v>
      </c>
      <c r="Y58" s="71">
        <f t="shared" si="19"/>
        <v>0</v>
      </c>
      <c r="Z58" s="72">
        <f>SUM(Z44:Z57)</f>
        <v>256000</v>
      </c>
      <c r="AA58" s="72">
        <f>SUM(AA44:AA57)</f>
        <v>0</v>
      </c>
      <c r="AB58" s="147">
        <f>SUM(AB44:AB57)</f>
        <v>0</v>
      </c>
      <c r="AC58" s="78">
        <f aca="true" t="shared" si="20" ref="AC58:AI58">SUM(AC44:AC57)</f>
        <v>0</v>
      </c>
      <c r="AD58" s="72">
        <f t="shared" si="20"/>
        <v>0</v>
      </c>
      <c r="AE58" s="72">
        <f t="shared" si="20"/>
        <v>0</v>
      </c>
      <c r="AF58" s="72">
        <f t="shared" si="20"/>
        <v>0</v>
      </c>
      <c r="AG58" s="72">
        <f t="shared" si="20"/>
        <v>0</v>
      </c>
      <c r="AH58" s="72">
        <f t="shared" si="20"/>
        <v>0</v>
      </c>
      <c r="AI58" s="96">
        <f t="shared" si="20"/>
        <v>0</v>
      </c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>
      <c r="A59" s="1092">
        <v>3</v>
      </c>
      <c r="B59" s="1093" t="s">
        <v>194</v>
      </c>
      <c r="C59" s="88">
        <f aca="true" t="shared" si="21" ref="C59:C71">D59+H59</f>
        <v>0</v>
      </c>
      <c r="D59" s="90"/>
      <c r="E59" s="181"/>
      <c r="F59" s="149"/>
      <c r="G59" s="90"/>
      <c r="H59" s="181"/>
      <c r="I59" s="434"/>
      <c r="J59" s="1468">
        <f aca="true" t="shared" si="22" ref="J59:J71">K59+O59+P59+Q59+R59+S59</f>
        <v>-900.9</v>
      </c>
      <c r="K59" s="1390">
        <f>L59+N59</f>
        <v>-606</v>
      </c>
      <c r="L59" s="1390">
        <v>-606</v>
      </c>
      <c r="M59" s="1390"/>
      <c r="N59" s="1390"/>
      <c r="O59" s="1390">
        <v>-206</v>
      </c>
      <c r="P59" s="1390"/>
      <c r="Q59" s="1390"/>
      <c r="R59" s="1390">
        <v>-88.9</v>
      </c>
      <c r="S59" s="1394"/>
      <c r="T59" s="1395">
        <f>S59+U59</f>
        <v>0</v>
      </c>
      <c r="U59" s="1396"/>
      <c r="V59" s="1397"/>
      <c r="W59" s="1439"/>
      <c r="X59" s="1467">
        <f>J59+U59</f>
        <v>-900.9</v>
      </c>
      <c r="Y59" s="1393"/>
      <c r="Z59" s="1390">
        <v>-900.9</v>
      </c>
      <c r="AA59" s="181"/>
      <c r="AB59" s="317"/>
      <c r="AC59" s="1445"/>
      <c r="AD59" s="181"/>
      <c r="AE59" s="181"/>
      <c r="AF59" s="181"/>
      <c r="AG59" s="242"/>
      <c r="AH59" s="242"/>
      <c r="AI59" s="149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>
      <c r="A60" s="1019">
        <v>3</v>
      </c>
      <c r="B60" s="140" t="s">
        <v>197</v>
      </c>
      <c r="C60" s="91">
        <f t="shared" si="21"/>
        <v>0</v>
      </c>
      <c r="D60" s="99"/>
      <c r="E60" s="282"/>
      <c r="F60" s="284"/>
      <c r="G60" s="99"/>
      <c r="H60" s="282"/>
      <c r="I60" s="436"/>
      <c r="J60" s="660">
        <f t="shared" si="22"/>
        <v>51500</v>
      </c>
      <c r="K60" s="593">
        <f>L60+N60</f>
        <v>0</v>
      </c>
      <c r="L60" s="593"/>
      <c r="M60" s="98"/>
      <c r="N60" s="98"/>
      <c r="O60" s="98"/>
      <c r="P60" s="98"/>
      <c r="Q60" s="177"/>
      <c r="R60" s="433">
        <v>51500</v>
      </c>
      <c r="S60" s="766"/>
      <c r="T60" s="593">
        <f aca="true" t="shared" si="23" ref="T60:T71">S60+U60</f>
        <v>0</v>
      </c>
      <c r="U60" s="368"/>
      <c r="V60" s="282"/>
      <c r="W60" s="436"/>
      <c r="X60" s="247">
        <f>J60+U60</f>
        <v>51500</v>
      </c>
      <c r="Y60" s="98"/>
      <c r="Z60" s="368">
        <v>51500</v>
      </c>
      <c r="AA60" s="282"/>
      <c r="AB60" s="319"/>
      <c r="AC60" s="1446"/>
      <c r="AD60" s="282"/>
      <c r="AE60" s="282"/>
      <c r="AF60" s="282"/>
      <c r="AG60" s="283"/>
      <c r="AH60" s="283"/>
      <c r="AI60" s="28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>
      <c r="A61" s="1019">
        <v>3</v>
      </c>
      <c r="B61" s="140" t="s">
        <v>198</v>
      </c>
      <c r="C61" s="91">
        <f t="shared" si="21"/>
        <v>0</v>
      </c>
      <c r="D61" s="99"/>
      <c r="E61" s="282"/>
      <c r="F61" s="284"/>
      <c r="G61" s="99"/>
      <c r="H61" s="282"/>
      <c r="I61" s="436"/>
      <c r="J61" s="660">
        <f t="shared" si="22"/>
        <v>0</v>
      </c>
      <c r="K61" s="593">
        <f>L61+N61</f>
        <v>0</v>
      </c>
      <c r="L61" s="593"/>
      <c r="M61" s="593"/>
      <c r="N61" s="593"/>
      <c r="O61" s="593"/>
      <c r="P61" s="593"/>
      <c r="Q61" s="177"/>
      <c r="R61" s="433"/>
      <c r="S61" s="766"/>
      <c r="T61" s="593">
        <f t="shared" si="23"/>
        <v>0</v>
      </c>
      <c r="U61" s="368"/>
      <c r="V61" s="282"/>
      <c r="W61" s="433">
        <v>500000</v>
      </c>
      <c r="X61" s="247">
        <f>J61+U61+V61+W61</f>
        <v>500000</v>
      </c>
      <c r="Y61" s="98"/>
      <c r="Z61" s="368">
        <v>500000</v>
      </c>
      <c r="AA61" s="282"/>
      <c r="AB61" s="319"/>
      <c r="AC61" s="1447"/>
      <c r="AD61" s="282"/>
      <c r="AE61" s="282"/>
      <c r="AF61" s="282"/>
      <c r="AG61" s="283"/>
      <c r="AH61" s="283"/>
      <c r="AI61" s="28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>
      <c r="A62" s="1019">
        <v>3</v>
      </c>
      <c r="B62" s="140" t="s">
        <v>200</v>
      </c>
      <c r="C62" s="91">
        <f>D62+H62</f>
        <v>0</v>
      </c>
      <c r="D62" s="99"/>
      <c r="E62" s="282"/>
      <c r="F62" s="284"/>
      <c r="G62" s="99"/>
      <c r="H62" s="282"/>
      <c r="I62" s="436"/>
      <c r="J62" s="667">
        <f t="shared" si="22"/>
        <v>-1307.27</v>
      </c>
      <c r="K62" s="1427">
        <f aca="true" t="shared" si="24" ref="K62:K70">L62+N62</f>
        <v>-143.14</v>
      </c>
      <c r="L62" s="1427">
        <v>-143.14</v>
      </c>
      <c r="M62" s="1450"/>
      <c r="N62" s="1450"/>
      <c r="O62" s="1427">
        <v>-48.7</v>
      </c>
      <c r="P62" s="1427">
        <v>-1.43</v>
      </c>
      <c r="Q62" s="1451"/>
      <c r="R62" s="507">
        <v>-1114</v>
      </c>
      <c r="S62" s="858"/>
      <c r="T62" s="593">
        <f>S62+U62</f>
        <v>0</v>
      </c>
      <c r="U62" s="368"/>
      <c r="V62" s="282"/>
      <c r="W62" s="433"/>
      <c r="X62" s="247">
        <f aca="true" t="shared" si="25" ref="X62:X71">J62+U62</f>
        <v>-1307.27</v>
      </c>
      <c r="Y62" s="98"/>
      <c r="Z62" s="368">
        <v>-1307.3</v>
      </c>
      <c r="AA62" s="282"/>
      <c r="AB62" s="319"/>
      <c r="AC62" s="367">
        <v>-143.14</v>
      </c>
      <c r="AD62" s="282"/>
      <c r="AE62" s="282"/>
      <c r="AF62" s="282"/>
      <c r="AG62" s="283"/>
      <c r="AH62" s="283"/>
      <c r="AI62" s="28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>
      <c r="A63" s="1019">
        <v>3</v>
      </c>
      <c r="B63" s="140" t="s">
        <v>202</v>
      </c>
      <c r="C63" s="91">
        <f>D63+H63</f>
        <v>0</v>
      </c>
      <c r="D63" s="99"/>
      <c r="E63" s="282"/>
      <c r="F63" s="284"/>
      <c r="G63" s="99"/>
      <c r="H63" s="282"/>
      <c r="I63" s="436"/>
      <c r="J63" s="660">
        <f t="shared" si="22"/>
        <v>-2846.47</v>
      </c>
      <c r="K63" s="593">
        <f t="shared" si="24"/>
        <v>0</v>
      </c>
      <c r="L63" s="1427"/>
      <c r="M63" s="1450"/>
      <c r="N63" s="1450"/>
      <c r="O63" s="1427"/>
      <c r="P63" s="1427"/>
      <c r="Q63" s="1451"/>
      <c r="R63" s="507">
        <v>-2846.47</v>
      </c>
      <c r="S63" s="1239"/>
      <c r="T63" s="593">
        <f>S63+U63</f>
        <v>0</v>
      </c>
      <c r="U63" s="594"/>
      <c r="V63" s="282"/>
      <c r="W63" s="433"/>
      <c r="X63" s="247">
        <f t="shared" si="25"/>
        <v>-2846.47</v>
      </c>
      <c r="Y63" s="98"/>
      <c r="Z63" s="368">
        <v>-2846.47</v>
      </c>
      <c r="AA63" s="282"/>
      <c r="AB63" s="319"/>
      <c r="AC63" s="1446"/>
      <c r="AD63" s="282"/>
      <c r="AE63" s="282"/>
      <c r="AF63" s="282"/>
      <c r="AG63" s="283"/>
      <c r="AH63" s="283"/>
      <c r="AI63" s="28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>
      <c r="A64" s="1335">
        <v>1</v>
      </c>
      <c r="B64" s="1336" t="s">
        <v>203</v>
      </c>
      <c r="C64" s="91">
        <f>D64+H64</f>
        <v>0</v>
      </c>
      <c r="D64" s="99"/>
      <c r="E64" s="282"/>
      <c r="F64" s="284"/>
      <c r="G64" s="99"/>
      <c r="H64" s="282"/>
      <c r="I64" s="436"/>
      <c r="J64" s="616">
        <f t="shared" si="22"/>
        <v>550</v>
      </c>
      <c r="K64" s="613">
        <f t="shared" si="24"/>
        <v>0</v>
      </c>
      <c r="L64" s="613"/>
      <c r="M64" s="865"/>
      <c r="N64" s="865"/>
      <c r="O64" s="613"/>
      <c r="P64" s="613"/>
      <c r="Q64" s="614"/>
      <c r="R64" s="863"/>
      <c r="S64" s="1239">
        <v>550</v>
      </c>
      <c r="T64" s="613">
        <f>S64+U64</f>
        <v>0</v>
      </c>
      <c r="U64" s="594">
        <v>-550</v>
      </c>
      <c r="V64" s="1421"/>
      <c r="W64" s="863"/>
      <c r="X64" s="616">
        <f t="shared" si="25"/>
        <v>0</v>
      </c>
      <c r="Y64" s="98"/>
      <c r="Z64" s="368"/>
      <c r="AA64" s="282"/>
      <c r="AB64" s="319"/>
      <c r="AC64" s="1446"/>
      <c r="AD64" s="282"/>
      <c r="AE64" s="282"/>
      <c r="AF64" s="282"/>
      <c r="AG64" s="283"/>
      <c r="AH64" s="283"/>
      <c r="AI64" s="28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2.75">
      <c r="A65" s="1019">
        <v>3</v>
      </c>
      <c r="B65" s="140" t="s">
        <v>204</v>
      </c>
      <c r="C65" s="91">
        <f>D65+H65</f>
        <v>0</v>
      </c>
      <c r="D65" s="99"/>
      <c r="E65" s="282"/>
      <c r="F65" s="284"/>
      <c r="G65" s="99"/>
      <c r="H65" s="282"/>
      <c r="I65" s="436"/>
      <c r="J65" s="660">
        <f t="shared" si="22"/>
        <v>0</v>
      </c>
      <c r="K65" s="593">
        <f t="shared" si="24"/>
        <v>0</v>
      </c>
      <c r="L65" s="593"/>
      <c r="M65" s="98"/>
      <c r="N65" s="98"/>
      <c r="O65" s="1418"/>
      <c r="P65" s="1418"/>
      <c r="Q65" s="1419"/>
      <c r="R65" s="871"/>
      <c r="S65" s="1414"/>
      <c r="T65" s="593">
        <f>S65+U65</f>
        <v>0</v>
      </c>
      <c r="U65" s="368"/>
      <c r="V65" s="282"/>
      <c r="W65" s="871">
        <v>73837</v>
      </c>
      <c r="X65" s="808">
        <f>J65+U65+V65+W65</f>
        <v>73837</v>
      </c>
      <c r="Y65" s="98"/>
      <c r="Z65" s="368">
        <v>73837</v>
      </c>
      <c r="AA65" s="282"/>
      <c r="AB65" s="319"/>
      <c r="AC65" s="1446"/>
      <c r="AD65" s="282"/>
      <c r="AE65" s="282"/>
      <c r="AF65" s="282"/>
      <c r="AG65" s="283"/>
      <c r="AH65" s="283"/>
      <c r="AI65" s="28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2.75">
      <c r="A66" s="1019">
        <v>3</v>
      </c>
      <c r="B66" s="140" t="s">
        <v>205</v>
      </c>
      <c r="C66" s="91">
        <f t="shared" si="21"/>
        <v>0</v>
      </c>
      <c r="D66" s="99"/>
      <c r="E66" s="282"/>
      <c r="F66" s="284"/>
      <c r="G66" s="99"/>
      <c r="H66" s="282"/>
      <c r="I66" s="436"/>
      <c r="J66" s="660">
        <f t="shared" si="22"/>
        <v>0</v>
      </c>
      <c r="K66" s="593">
        <f t="shared" si="24"/>
        <v>0</v>
      </c>
      <c r="L66" s="593"/>
      <c r="M66" s="98"/>
      <c r="N66" s="98"/>
      <c r="O66" s="1418"/>
      <c r="P66" s="1418"/>
      <c r="Q66" s="1419"/>
      <c r="R66" s="871"/>
      <c r="S66" s="1239"/>
      <c r="T66" s="593">
        <f t="shared" si="23"/>
        <v>0</v>
      </c>
      <c r="U66" s="594"/>
      <c r="V66" s="282"/>
      <c r="W66" s="871">
        <v>1000000</v>
      </c>
      <c r="X66" s="808">
        <f>J66+U66+V66+W66</f>
        <v>1000000</v>
      </c>
      <c r="Y66" s="98"/>
      <c r="Z66" s="368">
        <v>1000000</v>
      </c>
      <c r="AA66" s="282"/>
      <c r="AB66" s="320"/>
      <c r="AC66" s="1446"/>
      <c r="AD66" s="282"/>
      <c r="AE66" s="282"/>
      <c r="AF66" s="282"/>
      <c r="AG66" s="285"/>
      <c r="AH66" s="285"/>
      <c r="AI66" s="28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ht="12.75">
      <c r="A67" s="1019">
        <v>3</v>
      </c>
      <c r="B67" s="140" t="s">
        <v>206</v>
      </c>
      <c r="C67" s="91">
        <f t="shared" si="21"/>
        <v>0</v>
      </c>
      <c r="D67" s="99"/>
      <c r="E67" s="282"/>
      <c r="F67" s="284"/>
      <c r="G67" s="99"/>
      <c r="H67" s="282"/>
      <c r="I67" s="436"/>
      <c r="J67" s="660">
        <f t="shared" si="22"/>
        <v>0</v>
      </c>
      <c r="K67" s="593">
        <f t="shared" si="24"/>
        <v>0</v>
      </c>
      <c r="L67" s="593"/>
      <c r="M67" s="98"/>
      <c r="N67" s="98"/>
      <c r="O67" s="1418"/>
      <c r="P67" s="1418"/>
      <c r="Q67" s="1419"/>
      <c r="R67" s="871"/>
      <c r="S67" s="1239"/>
      <c r="T67" s="593">
        <f t="shared" si="23"/>
        <v>0</v>
      </c>
      <c r="U67" s="594"/>
      <c r="V67" s="282"/>
      <c r="W67" s="871">
        <v>500000</v>
      </c>
      <c r="X67" s="808">
        <f>J67+U67+V67+W67</f>
        <v>500000</v>
      </c>
      <c r="Y67" s="98"/>
      <c r="Z67" s="368">
        <v>500000</v>
      </c>
      <c r="AA67" s="282"/>
      <c r="AB67" s="319"/>
      <c r="AC67" s="1446"/>
      <c r="AD67" s="282"/>
      <c r="AE67" s="282"/>
      <c r="AF67" s="282"/>
      <c r="AG67" s="283"/>
      <c r="AH67" s="283"/>
      <c r="AI67" s="28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ht="13.5" thickBot="1">
      <c r="A68" s="1019">
        <v>3</v>
      </c>
      <c r="B68" s="140" t="s">
        <v>207</v>
      </c>
      <c r="C68" s="91">
        <f t="shared" si="21"/>
        <v>0</v>
      </c>
      <c r="D68" s="93"/>
      <c r="E68" s="182"/>
      <c r="F68" s="151"/>
      <c r="G68" s="93"/>
      <c r="H68" s="182"/>
      <c r="I68" s="435"/>
      <c r="J68" s="660">
        <f t="shared" si="22"/>
        <v>-3461</v>
      </c>
      <c r="K68" s="593">
        <f t="shared" si="24"/>
        <v>0</v>
      </c>
      <c r="L68" s="593"/>
      <c r="M68" s="98"/>
      <c r="N68" s="98"/>
      <c r="O68" s="809"/>
      <c r="P68" s="809"/>
      <c r="Q68" s="813"/>
      <c r="R68" s="1299"/>
      <c r="S68" s="808">
        <v>-3461</v>
      </c>
      <c r="T68" s="591">
        <f t="shared" si="23"/>
        <v>-3461</v>
      </c>
      <c r="U68" s="395"/>
      <c r="V68" s="182"/>
      <c r="W68" s="1299"/>
      <c r="X68" s="808">
        <f t="shared" si="25"/>
        <v>-3461</v>
      </c>
      <c r="Y68" s="92"/>
      <c r="Z68" s="395">
        <v>-3461</v>
      </c>
      <c r="AA68" s="182"/>
      <c r="AB68" s="318"/>
      <c r="AC68" s="1448"/>
      <c r="AD68" s="182"/>
      <c r="AE68" s="182"/>
      <c r="AF68" s="182"/>
      <c r="AG68" s="243"/>
      <c r="AH68" s="243"/>
      <c r="AI68" s="151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13.5" hidden="1" thickBot="1">
      <c r="A69" s="43">
        <v>3</v>
      </c>
      <c r="B69" s="154"/>
      <c r="C69" s="91">
        <f t="shared" si="21"/>
        <v>0</v>
      </c>
      <c r="D69" s="93"/>
      <c r="E69" s="182"/>
      <c r="F69" s="151"/>
      <c r="G69" s="93"/>
      <c r="H69" s="182"/>
      <c r="I69" s="435"/>
      <c r="J69" s="660">
        <f t="shared" si="22"/>
        <v>0</v>
      </c>
      <c r="K69" s="593">
        <f t="shared" si="24"/>
        <v>0</v>
      </c>
      <c r="L69" s="593"/>
      <c r="M69" s="98"/>
      <c r="N69" s="98"/>
      <c r="O69" s="809"/>
      <c r="P69" s="809"/>
      <c r="Q69" s="813"/>
      <c r="R69" s="1299"/>
      <c r="S69" s="808"/>
      <c r="T69" s="591">
        <f t="shared" si="23"/>
        <v>0</v>
      </c>
      <c r="U69" s="395"/>
      <c r="V69" s="182"/>
      <c r="W69" s="1299"/>
      <c r="X69" s="660">
        <f t="shared" si="25"/>
        <v>0</v>
      </c>
      <c r="Y69" s="92"/>
      <c r="Z69" s="395"/>
      <c r="AA69" s="182"/>
      <c r="AB69" s="318"/>
      <c r="AC69" s="1448"/>
      <c r="AD69" s="182"/>
      <c r="AE69" s="182"/>
      <c r="AF69" s="182"/>
      <c r="AG69" s="243"/>
      <c r="AH69" s="243"/>
      <c r="AI69" s="151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ht="12.75" hidden="1">
      <c r="A70" s="43">
        <v>3</v>
      </c>
      <c r="B70" s="154"/>
      <c r="C70" s="155">
        <f t="shared" si="21"/>
        <v>0</v>
      </c>
      <c r="D70" s="158"/>
      <c r="E70" s="286"/>
      <c r="F70" s="153"/>
      <c r="G70" s="158"/>
      <c r="H70" s="286"/>
      <c r="I70" s="437"/>
      <c r="J70" s="861">
        <f t="shared" si="22"/>
        <v>0</v>
      </c>
      <c r="K70" s="593">
        <f t="shared" si="24"/>
        <v>0</v>
      </c>
      <c r="L70" s="593"/>
      <c r="M70" s="98"/>
      <c r="N70" s="98"/>
      <c r="O70" s="156"/>
      <c r="P70" s="156"/>
      <c r="Q70" s="152"/>
      <c r="R70" s="860"/>
      <c r="S70" s="767"/>
      <c r="T70" s="855">
        <f>U70+S70</f>
        <v>0</v>
      </c>
      <c r="U70" s="854"/>
      <c r="V70" s="286"/>
      <c r="W70" s="1401"/>
      <c r="X70" s="861">
        <f t="shared" si="25"/>
        <v>0</v>
      </c>
      <c r="Y70" s="156"/>
      <c r="Z70" s="854"/>
      <c r="AA70" s="286"/>
      <c r="AB70" s="321"/>
      <c r="AC70" s="1449"/>
      <c r="AD70" s="286"/>
      <c r="AE70" s="286"/>
      <c r="AF70" s="286"/>
      <c r="AG70" s="287"/>
      <c r="AH70" s="287"/>
      <c r="AI70" s="153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3.5" hidden="1" thickBot="1">
      <c r="A71" s="43">
        <v>3</v>
      </c>
      <c r="B71" s="154"/>
      <c r="C71" s="155">
        <f t="shared" si="21"/>
        <v>0</v>
      </c>
      <c r="D71" s="158"/>
      <c r="E71" s="286"/>
      <c r="F71" s="153"/>
      <c r="G71" s="158"/>
      <c r="H71" s="286"/>
      <c r="I71" s="437"/>
      <c r="J71" s="861">
        <f t="shared" si="22"/>
        <v>0</v>
      </c>
      <c r="K71" s="157"/>
      <c r="L71" s="157"/>
      <c r="M71" s="157"/>
      <c r="N71" s="157"/>
      <c r="O71" s="156"/>
      <c r="P71" s="156"/>
      <c r="Q71" s="152"/>
      <c r="R71" s="437"/>
      <c r="S71" s="767"/>
      <c r="T71" s="855">
        <f t="shared" si="23"/>
        <v>0</v>
      </c>
      <c r="U71" s="854"/>
      <c r="V71" s="286"/>
      <c r="W71" s="437"/>
      <c r="X71" s="861">
        <f t="shared" si="25"/>
        <v>0</v>
      </c>
      <c r="Y71" s="156"/>
      <c r="Z71" s="286"/>
      <c r="AA71" s="286"/>
      <c r="AB71" s="321"/>
      <c r="AC71" s="333"/>
      <c r="AD71" s="286"/>
      <c r="AE71" s="286"/>
      <c r="AF71" s="286"/>
      <c r="AG71" s="287"/>
      <c r="AH71" s="287"/>
      <c r="AI71" s="153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ht="13.5" thickBot="1">
      <c r="A72" s="95"/>
      <c r="B72" s="30" t="s">
        <v>36</v>
      </c>
      <c r="C72" s="70">
        <f aca="true" t="shared" si="26" ref="C72:I72">SUM(C59:C71)</f>
        <v>0</v>
      </c>
      <c r="D72" s="78">
        <f t="shared" si="26"/>
        <v>0</v>
      </c>
      <c r="E72" s="72">
        <f t="shared" si="26"/>
        <v>0</v>
      </c>
      <c r="F72" s="96">
        <f t="shared" si="26"/>
        <v>0</v>
      </c>
      <c r="G72" s="78">
        <f t="shared" si="26"/>
        <v>0</v>
      </c>
      <c r="H72" s="72">
        <f t="shared" si="26"/>
        <v>0</v>
      </c>
      <c r="I72" s="147">
        <f t="shared" si="26"/>
        <v>0</v>
      </c>
      <c r="J72" s="70">
        <f>SUM(J60:J71)</f>
        <v>44435.26</v>
      </c>
      <c r="K72" s="764">
        <f aca="true" t="shared" si="27" ref="K72:R72">SUM(K60:K71)</f>
        <v>-143.14</v>
      </c>
      <c r="L72" s="834">
        <f t="shared" si="27"/>
        <v>-143.14</v>
      </c>
      <c r="M72" s="114">
        <f t="shared" si="27"/>
        <v>0</v>
      </c>
      <c r="N72" s="118">
        <f t="shared" si="27"/>
        <v>0</v>
      </c>
      <c r="O72" s="118">
        <f t="shared" si="27"/>
        <v>-48.7</v>
      </c>
      <c r="P72" s="118">
        <f t="shared" si="27"/>
        <v>-1.43</v>
      </c>
      <c r="Q72" s="178">
        <f t="shared" si="27"/>
        <v>0</v>
      </c>
      <c r="R72" s="281">
        <f t="shared" si="27"/>
        <v>47539.53</v>
      </c>
      <c r="S72" s="73">
        <f>SUM(S59:S71)</f>
        <v>-2911</v>
      </c>
      <c r="T72" s="71">
        <f>SUM(T59:T71)</f>
        <v>-3461</v>
      </c>
      <c r="U72" s="72">
        <f>SUM(U59:U71)</f>
        <v>-550</v>
      </c>
      <c r="V72" s="72">
        <f>SUM(V59:V71)</f>
        <v>0</v>
      </c>
      <c r="W72" s="147">
        <f>SUM(W59:W71)</f>
        <v>2073837</v>
      </c>
      <c r="X72" s="73">
        <f>SUM(X60:X71)</f>
        <v>2117722.26</v>
      </c>
      <c r="Y72" s="71">
        <f>SUM(Y60:Y71)</f>
        <v>0</v>
      </c>
      <c r="Z72" s="72">
        <f>SUM(Z60:Z71)</f>
        <v>2117722.23</v>
      </c>
      <c r="AA72" s="72">
        <f>SUM(AA60:AA71)</f>
        <v>0</v>
      </c>
      <c r="AB72" s="147">
        <f>SUM(AB60:AB71)</f>
        <v>0</v>
      </c>
      <c r="AC72" s="168">
        <f aca="true" t="shared" si="28" ref="AC72:AI72">SUM(AC59:AC71)</f>
        <v>-143.14</v>
      </c>
      <c r="AD72" s="72">
        <f t="shared" si="28"/>
        <v>0</v>
      </c>
      <c r="AE72" s="72">
        <f t="shared" si="28"/>
        <v>0</v>
      </c>
      <c r="AF72" s="72">
        <f t="shared" si="28"/>
        <v>0</v>
      </c>
      <c r="AG72" s="72">
        <f t="shared" si="28"/>
        <v>0</v>
      </c>
      <c r="AH72" s="72">
        <f t="shared" si="28"/>
        <v>0</v>
      </c>
      <c r="AI72" s="96">
        <f t="shared" si="28"/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6" ht="13.5" thickBot="1">
      <c r="A73" s="2"/>
      <c r="B73" s="37" t="s">
        <v>37</v>
      </c>
      <c r="C73" s="74">
        <f aca="true" t="shared" si="29" ref="C73:Y73">C29+C43+C58+C72</f>
        <v>0</v>
      </c>
      <c r="D73" s="288">
        <f t="shared" si="29"/>
        <v>0</v>
      </c>
      <c r="E73" s="289">
        <f t="shared" si="29"/>
        <v>0</v>
      </c>
      <c r="F73" s="290">
        <f t="shared" si="29"/>
        <v>0</v>
      </c>
      <c r="G73" s="288">
        <f t="shared" si="29"/>
        <v>0</v>
      </c>
      <c r="H73" s="118">
        <f t="shared" si="29"/>
        <v>0</v>
      </c>
      <c r="I73" s="322">
        <f t="shared" si="29"/>
        <v>0</v>
      </c>
      <c r="J73" s="768">
        <f>K73+O73+P73+Q73+R73+S73</f>
        <v>319023.26</v>
      </c>
      <c r="K73" s="74">
        <f t="shared" si="29"/>
        <v>12483.86</v>
      </c>
      <c r="L73" s="114">
        <f t="shared" si="29"/>
        <v>12461.86</v>
      </c>
      <c r="M73" s="114"/>
      <c r="N73" s="118">
        <f t="shared" si="29"/>
        <v>22</v>
      </c>
      <c r="O73" s="118">
        <f t="shared" si="29"/>
        <v>4244.1</v>
      </c>
      <c r="P73" s="118">
        <f t="shared" si="29"/>
        <v>125.47</v>
      </c>
      <c r="Q73" s="178">
        <f t="shared" si="29"/>
        <v>0</v>
      </c>
      <c r="R73" s="322">
        <f>R29+R43+R58+R72</f>
        <v>58341.83</v>
      </c>
      <c r="S73" s="768">
        <f t="shared" si="29"/>
        <v>243828</v>
      </c>
      <c r="T73" s="387">
        <f t="shared" si="29"/>
        <v>263104</v>
      </c>
      <c r="U73" s="118">
        <f t="shared" si="29"/>
        <v>19276</v>
      </c>
      <c r="V73" s="118">
        <f>V29+V43+V58+V72</f>
        <v>0</v>
      </c>
      <c r="W73" s="178">
        <f>W29+W43+W58+W72</f>
        <v>2323837</v>
      </c>
      <c r="X73" s="768">
        <f t="shared" si="29"/>
        <v>2662136.26</v>
      </c>
      <c r="Y73" s="387">
        <f t="shared" si="29"/>
        <v>0</v>
      </c>
      <c r="Z73" s="289">
        <f aca="true" t="shared" si="30" ref="Z73:AI73">Z29+Z43+Z58+Z72</f>
        <v>2662136.23</v>
      </c>
      <c r="AA73" s="289">
        <f t="shared" si="30"/>
        <v>0</v>
      </c>
      <c r="AB73" s="322">
        <f t="shared" si="30"/>
        <v>0</v>
      </c>
      <c r="AC73" s="288">
        <f t="shared" si="30"/>
        <v>12461.86</v>
      </c>
      <c r="AD73" s="289">
        <f t="shared" si="30"/>
        <v>0</v>
      </c>
      <c r="AE73" s="289">
        <f t="shared" si="30"/>
        <v>0</v>
      </c>
      <c r="AF73" s="289">
        <f t="shared" si="30"/>
        <v>3000</v>
      </c>
      <c r="AG73" s="289">
        <f t="shared" si="30"/>
        <v>0</v>
      </c>
      <c r="AH73" s="289">
        <f t="shared" si="30"/>
        <v>3000</v>
      </c>
      <c r="AI73" s="290">
        <f t="shared" si="30"/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3.5" thickBot="1">
      <c r="A74" s="29"/>
      <c r="B74" s="224" t="s">
        <v>193</v>
      </c>
      <c r="C74" s="225">
        <f aca="true" t="shared" si="31" ref="C74:AH74">C15+C73</f>
        <v>728154</v>
      </c>
      <c r="D74" s="226">
        <f t="shared" si="31"/>
        <v>345874</v>
      </c>
      <c r="E74" s="227">
        <f t="shared" si="31"/>
        <v>291059</v>
      </c>
      <c r="F74" s="579">
        <f t="shared" si="31"/>
        <v>74221</v>
      </c>
      <c r="G74" s="226">
        <f>G15+G73</f>
        <v>17000</v>
      </c>
      <c r="H74" s="227">
        <f>H15+H73</f>
        <v>0</v>
      </c>
      <c r="I74" s="323">
        <f>I15+I73</f>
        <v>0</v>
      </c>
      <c r="J74" s="225">
        <f t="shared" si="31"/>
        <v>2436995.26</v>
      </c>
      <c r="K74" s="225">
        <f t="shared" si="31"/>
        <v>679200.86</v>
      </c>
      <c r="L74" s="229">
        <f t="shared" si="31"/>
        <v>662872.86</v>
      </c>
      <c r="M74" s="230"/>
      <c r="N74" s="424">
        <f t="shared" si="31"/>
        <v>16328</v>
      </c>
      <c r="O74" s="424">
        <f t="shared" si="31"/>
        <v>231267.1</v>
      </c>
      <c r="P74" s="424">
        <f t="shared" si="31"/>
        <v>6629.47</v>
      </c>
      <c r="Q74" s="424">
        <f t="shared" si="31"/>
        <v>0</v>
      </c>
      <c r="R74" s="424">
        <f t="shared" si="31"/>
        <v>553088.83</v>
      </c>
      <c r="S74" s="1240">
        <f t="shared" si="31"/>
        <v>966809</v>
      </c>
      <c r="T74" s="424">
        <f t="shared" si="31"/>
        <v>1353456</v>
      </c>
      <c r="U74" s="292">
        <f t="shared" si="31"/>
        <v>386647</v>
      </c>
      <c r="V74" s="292">
        <f>V15+V73</f>
        <v>0</v>
      </c>
      <c r="W74" s="323">
        <f>W15+W73</f>
        <v>2323837</v>
      </c>
      <c r="X74" s="225">
        <f t="shared" si="31"/>
        <v>5147479.26</v>
      </c>
      <c r="Y74" s="424">
        <f t="shared" si="31"/>
        <v>48115</v>
      </c>
      <c r="Z74" s="292">
        <f t="shared" si="31"/>
        <v>5099364.23</v>
      </c>
      <c r="AA74" s="348">
        <f t="shared" si="31"/>
        <v>0</v>
      </c>
      <c r="AB74" s="323">
        <f t="shared" si="31"/>
        <v>0</v>
      </c>
      <c r="AC74" s="291">
        <f t="shared" si="31"/>
        <v>662872.86</v>
      </c>
      <c r="AD74" s="292">
        <f t="shared" si="31"/>
        <v>0</v>
      </c>
      <c r="AE74" s="292">
        <f t="shared" si="31"/>
        <v>0</v>
      </c>
      <c r="AF74" s="348">
        <f t="shared" si="31"/>
        <v>3000</v>
      </c>
      <c r="AG74" s="292">
        <f t="shared" si="31"/>
        <v>323</v>
      </c>
      <c r="AH74" s="292">
        <f t="shared" si="31"/>
        <v>345429</v>
      </c>
      <c r="AI74" s="293">
        <f>AI15+AI73</f>
        <v>80858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3.5" hidden="1" thickBot="1">
      <c r="A75" s="29"/>
      <c r="B75" s="37"/>
      <c r="C75" s="64">
        <f aca="true" t="shared" si="32" ref="C75:V75">C16</f>
        <v>0</v>
      </c>
      <c r="D75" s="124">
        <f t="shared" si="32"/>
        <v>0</v>
      </c>
      <c r="E75" s="359">
        <f t="shared" si="32"/>
        <v>0</v>
      </c>
      <c r="F75" s="564">
        <f t="shared" si="32"/>
        <v>0</v>
      </c>
      <c r="G75" s="124"/>
      <c r="H75" s="121">
        <f t="shared" si="32"/>
        <v>0</v>
      </c>
      <c r="I75" s="120">
        <f t="shared" si="32"/>
        <v>0</v>
      </c>
      <c r="J75" s="120">
        <f>K75+O75+P75+Q75+R75+S75</f>
        <v>0</v>
      </c>
      <c r="K75" s="64">
        <f t="shared" si="32"/>
        <v>0</v>
      </c>
      <c r="L75" s="119">
        <f t="shared" si="32"/>
        <v>0</v>
      </c>
      <c r="M75" s="193"/>
      <c r="N75" s="121">
        <f t="shared" si="32"/>
        <v>0</v>
      </c>
      <c r="O75" s="121">
        <f t="shared" si="32"/>
        <v>0</v>
      </c>
      <c r="P75" s="121">
        <f t="shared" si="32"/>
        <v>0</v>
      </c>
      <c r="Q75" s="416">
        <f t="shared" si="32"/>
        <v>0</v>
      </c>
      <c r="R75" s="453"/>
      <c r="S75" s="580"/>
      <c r="T75" s="578">
        <f>S75+U75</f>
        <v>0</v>
      </c>
      <c r="U75" s="453"/>
      <c r="V75" s="454">
        <f t="shared" si="32"/>
        <v>0</v>
      </c>
      <c r="W75" s="454"/>
      <c r="X75" s="454">
        <f>R75+T75</f>
        <v>0</v>
      </c>
      <c r="Y75" s="453">
        <f>X75</f>
        <v>0</v>
      </c>
      <c r="Z75" s="295">
        <f>Z16</f>
        <v>0</v>
      </c>
      <c r="AA75" s="295">
        <v>0</v>
      </c>
      <c r="AB75" s="324">
        <f aca="true" t="shared" si="33" ref="AB75:AH75">AB16</f>
        <v>0</v>
      </c>
      <c r="AC75" s="294">
        <f t="shared" si="33"/>
        <v>0</v>
      </c>
      <c r="AD75" s="295">
        <f t="shared" si="33"/>
        <v>0</v>
      </c>
      <c r="AE75" s="295">
        <f t="shared" si="33"/>
        <v>0</v>
      </c>
      <c r="AF75" s="295">
        <f t="shared" si="33"/>
        <v>4000</v>
      </c>
      <c r="AG75" s="295">
        <f t="shared" si="33"/>
        <v>0</v>
      </c>
      <c r="AH75" s="295">
        <f t="shared" si="33"/>
        <v>0</v>
      </c>
      <c r="AI75" s="657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s="455"/>
      <c r="B76" s="691"/>
      <c r="C76" s="692"/>
      <c r="D76" s="720">
        <f>D74+E74+F74</f>
        <v>711154</v>
      </c>
      <c r="E76" s="692"/>
      <c r="F76" s="692"/>
      <c r="G76" s="611">
        <f>G74</f>
        <v>17000</v>
      </c>
      <c r="H76" s="692"/>
      <c r="I76" s="692"/>
      <c r="J76" s="692"/>
      <c r="K76" s="692"/>
      <c r="L76" s="692"/>
      <c r="M76" s="692"/>
      <c r="N76" s="692"/>
      <c r="O76" s="692"/>
      <c r="P76" s="692"/>
      <c r="Q76" s="692"/>
      <c r="R76" s="1466"/>
      <c r="S76" s="692"/>
      <c r="T76" s="692"/>
      <c r="U76" s="692"/>
      <c r="V76" s="692"/>
      <c r="W76" s="692"/>
      <c r="X76" s="692"/>
      <c r="Y76" s="692"/>
      <c r="Z76" s="692"/>
      <c r="AA76" s="692"/>
      <c r="AB76" s="692"/>
      <c r="AC76" s="693"/>
      <c r="AD76" s="693"/>
      <c r="AE76" s="693"/>
      <c r="AF76" s="693"/>
      <c r="AG76" s="693"/>
      <c r="AH76" s="693"/>
      <c r="AI76" s="693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s="459"/>
      <c r="B77" s="694"/>
      <c r="C77" s="695"/>
      <c r="D77" s="695"/>
      <c r="E77" s="695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6"/>
      <c r="AC77" s="696"/>
      <c r="AD77" s="696"/>
      <c r="AE77" s="696"/>
      <c r="AF77" s="696"/>
      <c r="AG77" s="696"/>
      <c r="AH77" s="696"/>
      <c r="AI77" s="696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s="45">
        <v>1</v>
      </c>
      <c r="B78" s="46" t="s">
        <v>16</v>
      </c>
      <c r="C78" s="55">
        <f>D78+E78+F78+G78</f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7">
        <v>0</v>
      </c>
      <c r="J78" s="55">
        <f>K78+O78+P78+Q78+R78+S78</f>
        <v>5165</v>
      </c>
      <c r="K78" s="56">
        <f>L78+N78</f>
        <v>0</v>
      </c>
      <c r="L78" s="56">
        <v>0</v>
      </c>
      <c r="M78" s="56"/>
      <c r="N78" s="56">
        <v>0</v>
      </c>
      <c r="O78" s="56">
        <v>0</v>
      </c>
      <c r="P78" s="56">
        <v>0</v>
      </c>
      <c r="Q78" s="56">
        <f>Q20</f>
        <v>0</v>
      </c>
      <c r="R78" s="57">
        <f>R49</f>
        <v>0</v>
      </c>
      <c r="S78" s="55">
        <f>S44+S46+S47+S64</f>
        <v>5165</v>
      </c>
      <c r="T78" s="79">
        <f>S78+U78</f>
        <v>0</v>
      </c>
      <c r="U78" s="126">
        <f>U44+U46+U47+U64</f>
        <v>-5165</v>
      </c>
      <c r="V78" s="57">
        <v>0</v>
      </c>
      <c r="W78" s="57">
        <v>0</v>
      </c>
      <c r="X78" s="55">
        <f>X49</f>
        <v>0</v>
      </c>
      <c r="Y78" s="56">
        <f>Y25</f>
        <v>0</v>
      </c>
      <c r="Z78" s="126">
        <f>Z49</f>
        <v>0</v>
      </c>
      <c r="AA78" s="126">
        <v>0</v>
      </c>
      <c r="AB78" s="325">
        <v>0</v>
      </c>
      <c r="AC78" s="33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97">
        <v>0</v>
      </c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s="43">
        <v>3</v>
      </c>
      <c r="B79" s="40" t="s">
        <v>16</v>
      </c>
      <c r="C79" s="51">
        <f>D79+E79+F79+G79</f>
        <v>0</v>
      </c>
      <c r="D79" s="54">
        <v>0</v>
      </c>
      <c r="E79" s="54">
        <f>E24</f>
        <v>0</v>
      </c>
      <c r="F79" s="54">
        <v>0</v>
      </c>
      <c r="G79" s="54">
        <v>0</v>
      </c>
      <c r="H79" s="54">
        <v>0</v>
      </c>
      <c r="I79" s="59">
        <v>0</v>
      </c>
      <c r="J79" s="58">
        <f>K79+O79+P79+Q79+R79+S79</f>
        <v>313858.26</v>
      </c>
      <c r="K79" s="54">
        <f>L79+N79</f>
        <v>12483.86</v>
      </c>
      <c r="L79" s="54">
        <f>L18+L20+L21+L30+L33+L34+L62</f>
        <v>12461.86</v>
      </c>
      <c r="M79" s="54"/>
      <c r="N79" s="54">
        <f>N30</f>
        <v>22</v>
      </c>
      <c r="O79" s="54">
        <f>O18+O20+O21+O30+O33+O34+O62</f>
        <v>4244.1</v>
      </c>
      <c r="P79" s="54">
        <f>P18+P20+P21+P30+P33+P34+P62</f>
        <v>125.47</v>
      </c>
      <c r="Q79" s="54">
        <f>Q22</f>
        <v>0</v>
      </c>
      <c r="R79" s="59">
        <f>R18+R19+R22+R30+R31+R32+R34+R60+R62+R63</f>
        <v>58341.83</v>
      </c>
      <c r="S79" s="58">
        <f>S24+S68</f>
        <v>238663</v>
      </c>
      <c r="T79" s="52">
        <f>S79+U79</f>
        <v>263104</v>
      </c>
      <c r="U79" s="53">
        <f>U23+U31+U32+U45+U48</f>
        <v>24441</v>
      </c>
      <c r="V79" s="59">
        <f>V47</f>
        <v>0</v>
      </c>
      <c r="W79" s="59">
        <f>W48+W61+W65+W66+W67</f>
        <v>2323837</v>
      </c>
      <c r="X79" s="58">
        <f>X18+X19+X20+X21+X22+X23+X24+X30+X33+X34+X45+X48+X60+X61+X62+X63+X65+X66+X67+X68</f>
        <v>2662136.26</v>
      </c>
      <c r="Y79" s="54">
        <f>Y20</f>
        <v>0</v>
      </c>
      <c r="Z79" s="53">
        <f>Z18+Z19+Z20+Z21+Z22+Z23+Z24+Z30+Z33+Z34+Z45+Z48+Z60+Z61+Z62+Z63+Z65+Z66+Z67+Z68</f>
        <v>2662136.23</v>
      </c>
      <c r="AA79" s="53">
        <v>0</v>
      </c>
      <c r="AB79" s="176">
        <f>AB66</f>
        <v>0</v>
      </c>
      <c r="AC79" s="52">
        <f>AC18+AC20+AC21+AC30+AC33+AC34+AC62</f>
        <v>12461.86</v>
      </c>
      <c r="AD79" s="53">
        <v>0</v>
      </c>
      <c r="AE79" s="53">
        <v>0</v>
      </c>
      <c r="AF79" s="53">
        <f>AF30</f>
        <v>3000</v>
      </c>
      <c r="AG79" s="53">
        <v>0</v>
      </c>
      <c r="AH79" s="53">
        <f>AH34</f>
        <v>3000</v>
      </c>
      <c r="AI79" s="144">
        <v>0</v>
      </c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4">
        <v>5</v>
      </c>
      <c r="B80" s="408" t="s">
        <v>16</v>
      </c>
      <c r="C80" s="409">
        <f>D80+E80+F80+G80</f>
        <v>0</v>
      </c>
      <c r="D80" s="410">
        <v>0</v>
      </c>
      <c r="E80" s="410">
        <v>0</v>
      </c>
      <c r="F80" s="410">
        <v>0</v>
      </c>
      <c r="G80" s="410">
        <v>0</v>
      </c>
      <c r="H80" s="61">
        <v>0</v>
      </c>
      <c r="I80" s="62">
        <v>0</v>
      </c>
      <c r="J80" s="60">
        <f>K80+O80+P80+Q80+R80+S80</f>
        <v>0</v>
      </c>
      <c r="K80" s="61">
        <v>0</v>
      </c>
      <c r="L80" s="61">
        <v>0</v>
      </c>
      <c r="M80" s="61"/>
      <c r="N80" s="61">
        <v>0</v>
      </c>
      <c r="O80" s="61">
        <v>0</v>
      </c>
      <c r="P80" s="61">
        <v>0</v>
      </c>
      <c r="Q80" s="61">
        <v>0</v>
      </c>
      <c r="R80" s="63">
        <v>0</v>
      </c>
      <c r="S80" s="1120">
        <v>0</v>
      </c>
      <c r="T80" s="80">
        <v>0</v>
      </c>
      <c r="U80" s="127">
        <v>0</v>
      </c>
      <c r="V80" s="127">
        <v>0</v>
      </c>
      <c r="W80" s="1252">
        <v>0</v>
      </c>
      <c r="X80" s="60">
        <f>J80+U80+V80</f>
        <v>0</v>
      </c>
      <c r="Y80" s="61">
        <v>0</v>
      </c>
      <c r="Z80" s="127">
        <v>0</v>
      </c>
      <c r="AA80" s="127">
        <v>0</v>
      </c>
      <c r="AB80" s="326">
        <v>0</v>
      </c>
      <c r="AC80" s="335">
        <v>0</v>
      </c>
      <c r="AD80" s="298">
        <v>0</v>
      </c>
      <c r="AE80" s="298">
        <v>0</v>
      </c>
      <c r="AF80" s="298">
        <v>0</v>
      </c>
      <c r="AG80" s="298">
        <v>0</v>
      </c>
      <c r="AH80" s="298">
        <v>0</v>
      </c>
      <c r="AI80" s="299">
        <v>0</v>
      </c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3.5" thickBot="1">
      <c r="A81" s="1130" t="s">
        <v>16</v>
      </c>
      <c r="B81" s="1130"/>
      <c r="C81" s="1131">
        <f>D81+E81+F81+G81</f>
        <v>0</v>
      </c>
      <c r="D81" s="1132">
        <f>SUM(D78:D80)</f>
        <v>0</v>
      </c>
      <c r="E81" s="1132">
        <f>SUM(E78:E80)</f>
        <v>0</v>
      </c>
      <c r="F81" s="1132">
        <f>SUM(F78:F80)</f>
        <v>0</v>
      </c>
      <c r="G81" s="1132">
        <f>SUM(G78:G80)</f>
        <v>0</v>
      </c>
      <c r="H81" s="1132">
        <f aca="true" t="shared" si="34" ref="H81:Q81">SUM(H78:H80)</f>
        <v>0</v>
      </c>
      <c r="I81" s="1133">
        <f t="shared" si="34"/>
        <v>0</v>
      </c>
      <c r="J81" s="1131">
        <f>K81+O81+P81+Q81+R81+S81</f>
        <v>319023.26</v>
      </c>
      <c r="K81" s="1132">
        <f t="shared" si="34"/>
        <v>12483.86</v>
      </c>
      <c r="L81" s="1132">
        <f t="shared" si="34"/>
        <v>12461.86</v>
      </c>
      <c r="M81" s="1132"/>
      <c r="N81" s="1132">
        <f t="shared" si="34"/>
        <v>22</v>
      </c>
      <c r="O81" s="1132">
        <f t="shared" si="34"/>
        <v>4244.1</v>
      </c>
      <c r="P81" s="1132">
        <f t="shared" si="34"/>
        <v>125.47</v>
      </c>
      <c r="Q81" s="1132">
        <f t="shared" si="34"/>
        <v>0</v>
      </c>
      <c r="R81" s="1137">
        <f aca="true" t="shared" si="35" ref="R81:AH81">SUM(R78:R80)</f>
        <v>58341.83</v>
      </c>
      <c r="S81" s="1131">
        <f t="shared" si="35"/>
        <v>243828</v>
      </c>
      <c r="T81" s="1132">
        <f t="shared" si="35"/>
        <v>263104</v>
      </c>
      <c r="U81" s="1132">
        <f t="shared" si="35"/>
        <v>19276</v>
      </c>
      <c r="V81" s="1132">
        <f>SUM(V78:V80)</f>
        <v>0</v>
      </c>
      <c r="W81" s="1133">
        <f>SUM(W78:W80)</f>
        <v>2323837</v>
      </c>
      <c r="X81" s="1131">
        <f t="shared" si="35"/>
        <v>2662136.26</v>
      </c>
      <c r="Y81" s="1132">
        <f t="shared" si="35"/>
        <v>0</v>
      </c>
      <c r="Z81" s="1136">
        <f>SUM(Z78:Z80)</f>
        <v>2662136.23</v>
      </c>
      <c r="AA81" s="1136">
        <f>SUM(AA78:AA80)</f>
        <v>0</v>
      </c>
      <c r="AB81" s="1137">
        <f t="shared" si="35"/>
        <v>0</v>
      </c>
      <c r="AC81" s="1135">
        <f t="shared" si="35"/>
        <v>12461.86</v>
      </c>
      <c r="AD81" s="1136">
        <f t="shared" si="35"/>
        <v>0</v>
      </c>
      <c r="AE81" s="1136">
        <f t="shared" si="35"/>
        <v>0</v>
      </c>
      <c r="AF81" s="1136">
        <f t="shared" si="35"/>
        <v>3000</v>
      </c>
      <c r="AG81" s="1136">
        <f t="shared" si="35"/>
        <v>0</v>
      </c>
      <c r="AH81" s="1136">
        <f t="shared" si="35"/>
        <v>3000</v>
      </c>
      <c r="AI81" s="1134">
        <f>SUM(AI78:AI80)</f>
        <v>0</v>
      </c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8"/>
      <c r="B82" s="1127" t="s">
        <v>212</v>
      </c>
      <c r="C82" s="1129"/>
      <c r="D82" s="1129"/>
      <c r="E82" s="1129"/>
      <c r="F82" s="1129"/>
      <c r="G82" s="1129"/>
      <c r="H82" s="1129"/>
      <c r="I82" s="1129"/>
      <c r="J82" s="1129">
        <f>J59+J79</f>
        <v>312957.36</v>
      </c>
      <c r="K82" s="1129">
        <f aca="true" t="shared" si="36" ref="K82:AI82">K59+K79</f>
        <v>11877.86</v>
      </c>
      <c r="L82" s="1129">
        <f t="shared" si="36"/>
        <v>11855.86</v>
      </c>
      <c r="M82" s="1129">
        <f t="shared" si="36"/>
        <v>0</v>
      </c>
      <c r="N82" s="1129">
        <f t="shared" si="36"/>
        <v>22</v>
      </c>
      <c r="O82" s="1129">
        <f t="shared" si="36"/>
        <v>4038.1000000000004</v>
      </c>
      <c r="P82" s="1129">
        <f t="shared" si="36"/>
        <v>125.47</v>
      </c>
      <c r="Q82" s="1129">
        <f t="shared" si="36"/>
        <v>0</v>
      </c>
      <c r="R82" s="1129">
        <f t="shared" si="36"/>
        <v>58252.93</v>
      </c>
      <c r="S82" s="1129">
        <f t="shared" si="36"/>
        <v>238663</v>
      </c>
      <c r="T82" s="1129">
        <f t="shared" si="36"/>
        <v>263104</v>
      </c>
      <c r="U82" s="1129">
        <f t="shared" si="36"/>
        <v>24441</v>
      </c>
      <c r="V82" s="1129">
        <f t="shared" si="36"/>
        <v>0</v>
      </c>
      <c r="W82" s="1141">
        <f t="shared" si="36"/>
        <v>2323837</v>
      </c>
      <c r="X82" s="1141">
        <f t="shared" si="36"/>
        <v>2661235.36</v>
      </c>
      <c r="Y82" s="1141">
        <f t="shared" si="36"/>
        <v>0</v>
      </c>
      <c r="Z82" s="1129">
        <f t="shared" si="36"/>
        <v>2661235.33</v>
      </c>
      <c r="AA82" s="1129">
        <f t="shared" si="36"/>
        <v>0</v>
      </c>
      <c r="AB82" s="1129">
        <f t="shared" si="36"/>
        <v>0</v>
      </c>
      <c r="AC82" s="1129">
        <f t="shared" si="36"/>
        <v>12461.86</v>
      </c>
      <c r="AD82" s="1129">
        <f t="shared" si="36"/>
        <v>0</v>
      </c>
      <c r="AE82" s="1129">
        <f t="shared" si="36"/>
        <v>0</v>
      </c>
      <c r="AF82" s="1129">
        <f t="shared" si="36"/>
        <v>3000</v>
      </c>
      <c r="AG82" s="1129">
        <f t="shared" si="36"/>
        <v>0</v>
      </c>
      <c r="AH82" s="1129">
        <f t="shared" si="36"/>
        <v>3000</v>
      </c>
      <c r="AI82" s="1129">
        <f t="shared" si="36"/>
        <v>0</v>
      </c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t="s">
        <v>38</v>
      </c>
      <c r="C83" s="2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t="s">
        <v>39</v>
      </c>
      <c r="B84" t="s">
        <v>40</v>
      </c>
      <c r="C84" s="2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t="s">
        <v>41</v>
      </c>
      <c r="B85" t="s">
        <v>42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t="s">
        <v>43</v>
      </c>
      <c r="B86" t="s">
        <v>44</v>
      </c>
      <c r="C86" s="2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2.75">
      <c r="A97" s="4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2.75">
      <c r="A98" s="4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2.75">
      <c r="A99" s="4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ht="12.75">
      <c r="A100" s="4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ht="12.75">
      <c r="A101" s="4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ht="12.75">
      <c r="A102" s="4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ht="12.75">
      <c r="A103" s="4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3:46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3:46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3:46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3:46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3:46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3:46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3:46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</sheetData>
  <mergeCells count="1">
    <mergeCell ref="G11:I11"/>
  </mergeCells>
  <printOptions horizontalCentered="1"/>
  <pageMargins left="0" right="0.7874015748031497" top="0.7874015748031497" bottom="0" header="0.5118110236220472" footer="0.5118110236220472"/>
  <pageSetup fitToHeight="1" fitToWidth="1" horizontalDpi="600" verticalDpi="600" orientation="landscape" paperSize="9" scale="52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8"/>
  <sheetViews>
    <sheetView workbookViewId="0" topLeftCell="A4">
      <pane xSplit="3" ySplit="13" topLeftCell="D39" activePane="bottomRight" state="frozen"/>
      <selection pane="topLeft" activeCell="A4" sqref="A4"/>
      <selection pane="topRight" activeCell="D4" sqref="D4"/>
      <selection pane="bottomLeft" activeCell="A17" sqref="A17"/>
      <selection pane="bottomRight" activeCell="AN52" sqref="AN52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2" width="11.00390625" style="0" customWidth="1"/>
    <col min="13" max="13" width="9.875" style="0" hidden="1" customWidth="1"/>
    <col min="14" max="14" width="8.625" style="0" customWidth="1"/>
    <col min="15" max="15" width="10.375" style="0" customWidth="1"/>
    <col min="16" max="16" width="8.875" style="0" customWidth="1"/>
    <col min="17" max="17" width="8.125" style="0" hidden="1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10.00390625" style="0" customWidth="1"/>
    <col min="25" max="25" width="9.00390625" style="0" hidden="1" customWidth="1"/>
    <col min="26" max="26" width="10.125" style="0" hidden="1" customWidth="1"/>
    <col min="27" max="27" width="9.00390625" style="0" hidden="1" customWidth="1"/>
    <col min="28" max="28" width="9.00390625" style="0" customWidth="1"/>
    <col min="29" max="29" width="10.75390625" style="0" customWidth="1"/>
    <col min="30" max="30" width="10.75390625" style="0" hidden="1" customWidth="1"/>
    <col min="31" max="31" width="11.375" style="0" hidden="1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4"/>
      <c r="AB4" s="94"/>
    </row>
    <row r="5" ht="12.75">
      <c r="L5" t="s">
        <v>48</v>
      </c>
    </row>
    <row r="6" spans="2:19" s="23" customFormat="1" ht="18">
      <c r="B6" s="105"/>
      <c r="D6" s="105"/>
      <c r="E6" s="105"/>
      <c r="F6" s="105"/>
      <c r="G6" s="105"/>
      <c r="H6" s="231"/>
      <c r="I6"/>
      <c r="J6" s="105" t="s">
        <v>190</v>
      </c>
      <c r="R6" s="106"/>
      <c r="S6" s="106"/>
    </row>
    <row r="7" spans="2:22" ht="18">
      <c r="B7" s="7"/>
      <c r="C7" s="6"/>
      <c r="D7" s="105"/>
      <c r="E7" s="105"/>
      <c r="F7" s="105"/>
      <c r="G7" s="105"/>
      <c r="H7" s="23"/>
      <c r="J7" s="105"/>
      <c r="K7" s="23"/>
      <c r="L7" s="106"/>
      <c r="M7" s="106"/>
      <c r="N7" s="106"/>
      <c r="O7" s="106"/>
      <c r="P7" s="106"/>
      <c r="Q7" s="106"/>
      <c r="R7" s="106"/>
      <c r="S7" s="106"/>
      <c r="T7" s="106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8"/>
      <c r="B9" s="24" t="s">
        <v>0</v>
      </c>
      <c r="C9" s="31" t="s">
        <v>1</v>
      </c>
      <c r="D9" s="13" t="s">
        <v>2</v>
      </c>
      <c r="E9" s="13"/>
      <c r="F9" s="13"/>
      <c r="G9" s="13"/>
      <c r="H9" s="13"/>
      <c r="I9" s="478"/>
      <c r="J9" s="12"/>
      <c r="K9" s="10" t="s">
        <v>3</v>
      </c>
      <c r="L9" s="8"/>
      <c r="M9" s="8"/>
      <c r="N9" s="8"/>
      <c r="O9" s="9"/>
      <c r="P9" s="8"/>
      <c r="Q9" s="8"/>
      <c r="R9" s="8"/>
      <c r="S9" s="8"/>
      <c r="T9" s="162" t="s">
        <v>51</v>
      </c>
      <c r="U9" s="163"/>
      <c r="V9" s="769"/>
      <c r="W9" s="195" t="s">
        <v>4</v>
      </c>
      <c r="X9" s="775" t="s">
        <v>103</v>
      </c>
      <c r="Y9" s="497"/>
      <c r="Z9" s="497"/>
      <c r="AA9" s="497"/>
      <c r="AB9" s="497"/>
      <c r="AC9" s="495"/>
      <c r="AG9" s="360"/>
      <c r="AH9" s="361"/>
      <c r="AI9" s="361"/>
      <c r="AJ9" s="236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1"/>
      <c r="C10" s="32"/>
      <c r="D10" s="473" t="s">
        <v>84</v>
      </c>
      <c r="E10" s="474"/>
      <c r="F10" s="475"/>
      <c r="G10" s="475"/>
      <c r="H10" s="479"/>
      <c r="I10" s="480"/>
      <c r="J10" s="492"/>
      <c r="K10" s="534"/>
      <c r="L10" s="464"/>
      <c r="M10" s="464"/>
      <c r="N10" s="464"/>
      <c r="O10" s="465"/>
      <c r="P10" s="465"/>
      <c r="Q10" s="465"/>
      <c r="R10" s="465"/>
      <c r="S10" s="465"/>
      <c r="T10" s="467"/>
      <c r="U10" s="468"/>
      <c r="V10" s="770"/>
      <c r="W10" s="14"/>
      <c r="X10" s="575"/>
      <c r="Y10" s="49"/>
      <c r="Z10" s="49"/>
      <c r="AA10" s="49"/>
      <c r="AB10" s="49"/>
      <c r="AC10" s="498"/>
      <c r="AD10" s="471"/>
      <c r="AE10" s="351"/>
      <c r="AF10" s="351"/>
      <c r="AG10" s="68"/>
      <c r="AH10" s="68"/>
      <c r="AI10" s="68"/>
      <c r="AJ10" s="472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4" t="s">
        <v>16</v>
      </c>
      <c r="D11" s="476" t="s">
        <v>85</v>
      </c>
      <c r="E11" s="477"/>
      <c r="F11" s="550"/>
      <c r="G11" s="1505" t="s">
        <v>108</v>
      </c>
      <c r="H11" s="1506"/>
      <c r="I11" s="1507"/>
      <c r="J11" s="567"/>
      <c r="K11" s="545" t="s">
        <v>105</v>
      </c>
      <c r="L11" s="531" t="s">
        <v>84</v>
      </c>
      <c r="M11" s="529"/>
      <c r="N11" s="530"/>
      <c r="O11" s="16" t="s">
        <v>8</v>
      </c>
      <c r="P11" s="173" t="s">
        <v>9</v>
      </c>
      <c r="Q11" s="491" t="s">
        <v>10</v>
      </c>
      <c r="R11" s="141" t="s">
        <v>10</v>
      </c>
      <c r="S11" s="778" t="s">
        <v>11</v>
      </c>
      <c r="T11" s="164" t="s">
        <v>50</v>
      </c>
      <c r="U11" s="165"/>
      <c r="V11" s="771" t="s">
        <v>49</v>
      </c>
      <c r="W11" s="14"/>
      <c r="X11" s="336" t="s">
        <v>66</v>
      </c>
      <c r="Y11" s="249" t="s">
        <v>4</v>
      </c>
      <c r="Z11" s="249" t="s">
        <v>66</v>
      </c>
      <c r="AA11" s="373" t="s">
        <v>55</v>
      </c>
      <c r="AB11" s="487" t="s">
        <v>80</v>
      </c>
      <c r="AC11" s="439" t="s">
        <v>74</v>
      </c>
      <c r="AD11" s="418" t="s">
        <v>93</v>
      </c>
      <c r="AE11" s="250" t="s">
        <v>93</v>
      </c>
      <c r="AF11" s="250" t="s">
        <v>77</v>
      </c>
      <c r="AG11" s="249" t="s">
        <v>52</v>
      </c>
      <c r="AH11" s="250" t="s">
        <v>17</v>
      </c>
      <c r="AI11" s="487" t="s">
        <v>80</v>
      </c>
      <c r="AJ11" s="251" t="s">
        <v>56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6"/>
      <c r="D12" s="18" t="s">
        <v>13</v>
      </c>
      <c r="E12" s="483" t="s">
        <v>87</v>
      </c>
      <c r="F12" s="556" t="s">
        <v>56</v>
      </c>
      <c r="G12" s="571" t="s">
        <v>110</v>
      </c>
      <c r="H12" s="551" t="s">
        <v>86</v>
      </c>
      <c r="I12" s="552"/>
      <c r="J12" s="1"/>
      <c r="K12" s="545" t="s">
        <v>106</v>
      </c>
      <c r="L12" s="532"/>
      <c r="M12" s="533"/>
      <c r="N12" s="16"/>
      <c r="O12" s="28"/>
      <c r="P12" s="1" t="s">
        <v>14</v>
      </c>
      <c r="Q12" s="1" t="s">
        <v>15</v>
      </c>
      <c r="R12" s="33" t="s">
        <v>47</v>
      </c>
      <c r="S12" s="779" t="s">
        <v>45</v>
      </c>
      <c r="T12" s="77" t="s">
        <v>16</v>
      </c>
      <c r="U12" s="112" t="s">
        <v>5</v>
      </c>
      <c r="V12" s="261" t="s">
        <v>24</v>
      </c>
      <c r="W12" s="14"/>
      <c r="X12" s="337" t="s">
        <v>67</v>
      </c>
      <c r="Y12" s="253" t="s">
        <v>58</v>
      </c>
      <c r="Z12" s="253" t="s">
        <v>67</v>
      </c>
      <c r="AA12" s="374" t="s">
        <v>57</v>
      </c>
      <c r="AB12" s="488" t="s">
        <v>100</v>
      </c>
      <c r="AC12" s="194" t="s">
        <v>75</v>
      </c>
      <c r="AD12" s="419" t="s">
        <v>94</v>
      </c>
      <c r="AE12" s="253" t="s">
        <v>97</v>
      </c>
      <c r="AF12" s="254" t="s">
        <v>76</v>
      </c>
      <c r="AG12" s="253" t="s">
        <v>53</v>
      </c>
      <c r="AH12" s="254" t="s">
        <v>54</v>
      </c>
      <c r="AI12" s="488" t="s">
        <v>100</v>
      </c>
      <c r="AJ12" s="255" t="s">
        <v>59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1" t="s">
        <v>19</v>
      </c>
      <c r="C13" s="481"/>
      <c r="D13" s="18" t="s">
        <v>20</v>
      </c>
      <c r="E13" s="484" t="s">
        <v>88</v>
      </c>
      <c r="F13" s="557" t="s">
        <v>59</v>
      </c>
      <c r="G13" s="572" t="s">
        <v>87</v>
      </c>
      <c r="H13" s="553" t="s">
        <v>16</v>
      </c>
      <c r="I13" s="554" t="s">
        <v>7</v>
      </c>
      <c r="J13" s="568" t="s">
        <v>16</v>
      </c>
      <c r="K13" s="546" t="s">
        <v>16</v>
      </c>
      <c r="L13" s="15" t="s">
        <v>21</v>
      </c>
      <c r="M13" s="27"/>
      <c r="N13" s="27" t="s">
        <v>22</v>
      </c>
      <c r="O13" s="33"/>
      <c r="P13" s="21"/>
      <c r="Q13" s="1" t="s">
        <v>23</v>
      </c>
      <c r="R13" s="33" t="s">
        <v>46</v>
      </c>
      <c r="S13" s="779" t="s">
        <v>24</v>
      </c>
      <c r="T13" s="34" t="s">
        <v>25</v>
      </c>
      <c r="U13" s="112" t="s">
        <v>20</v>
      </c>
      <c r="V13" s="261" t="s">
        <v>46</v>
      </c>
      <c r="W13" s="14" t="s">
        <v>16</v>
      </c>
      <c r="X13" s="337" t="s">
        <v>68</v>
      </c>
      <c r="Y13" s="253" t="s">
        <v>61</v>
      </c>
      <c r="Z13" s="253" t="s">
        <v>71</v>
      </c>
      <c r="AA13" s="374" t="s">
        <v>60</v>
      </c>
      <c r="AB13" s="488" t="s">
        <v>121</v>
      </c>
      <c r="AC13" s="194" t="s">
        <v>92</v>
      </c>
      <c r="AD13" s="419" t="s">
        <v>95</v>
      </c>
      <c r="AE13" s="253" t="s">
        <v>98</v>
      </c>
      <c r="AF13" s="254" t="s">
        <v>89</v>
      </c>
      <c r="AG13" s="253" t="s">
        <v>26</v>
      </c>
      <c r="AH13" s="254" t="s">
        <v>31</v>
      </c>
      <c r="AI13" s="488" t="s">
        <v>101</v>
      </c>
      <c r="AJ13" s="255" t="s">
        <v>62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39" t="s">
        <v>27</v>
      </c>
      <c r="B14" s="25" t="s">
        <v>28</v>
      </c>
      <c r="C14" s="35"/>
      <c r="D14" s="19" t="s">
        <v>29</v>
      </c>
      <c r="E14" s="485"/>
      <c r="F14" s="557" t="s">
        <v>79</v>
      </c>
      <c r="G14" s="572" t="s">
        <v>109</v>
      </c>
      <c r="H14" s="656"/>
      <c r="I14" s="573" t="s">
        <v>30</v>
      </c>
      <c r="J14" s="569"/>
      <c r="K14" s="172"/>
      <c r="L14" s="17"/>
      <c r="M14" s="17"/>
      <c r="N14" s="174"/>
      <c r="O14" s="20"/>
      <c r="P14" s="17"/>
      <c r="Q14" s="3"/>
      <c r="R14" s="142" t="s">
        <v>25</v>
      </c>
      <c r="S14" s="780"/>
      <c r="T14" s="36"/>
      <c r="U14" s="113" t="s">
        <v>24</v>
      </c>
      <c r="V14" s="262" t="s">
        <v>25</v>
      </c>
      <c r="W14" s="35"/>
      <c r="X14" s="347" t="s">
        <v>69</v>
      </c>
      <c r="Y14" s="257" t="s">
        <v>64</v>
      </c>
      <c r="Z14" s="344" t="s">
        <v>69</v>
      </c>
      <c r="AA14" s="375" t="s">
        <v>63</v>
      </c>
      <c r="AB14" s="490" t="s">
        <v>16</v>
      </c>
      <c r="AC14" s="496" t="s">
        <v>91</v>
      </c>
      <c r="AD14" s="494" t="s">
        <v>96</v>
      </c>
      <c r="AE14" s="346" t="s">
        <v>99</v>
      </c>
      <c r="AF14" s="257" t="s">
        <v>90</v>
      </c>
      <c r="AG14" s="256"/>
      <c r="AH14" s="256"/>
      <c r="AI14" s="490" t="s">
        <v>102</v>
      </c>
      <c r="AJ14" s="258" t="s">
        <v>65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2.75">
      <c r="A15" s="5"/>
      <c r="B15" s="1107" t="s">
        <v>133</v>
      </c>
      <c r="C15" s="601">
        <f>D15+E15+F15+G15+H15</f>
        <v>497826</v>
      </c>
      <c r="D15" s="602">
        <v>153826</v>
      </c>
      <c r="E15" s="603">
        <v>0</v>
      </c>
      <c r="F15" s="1108">
        <v>0</v>
      </c>
      <c r="G15" s="1109">
        <v>344000</v>
      </c>
      <c r="H15" s="604">
        <v>0</v>
      </c>
      <c r="I15" s="605">
        <v>0</v>
      </c>
      <c r="J15" s="605">
        <f>K15+O15+P15+Q15+R15+S15</f>
        <v>7327756</v>
      </c>
      <c r="K15" s="602">
        <f>L15+N15</f>
        <v>4448945</v>
      </c>
      <c r="L15" s="603">
        <v>4434952</v>
      </c>
      <c r="M15" s="604"/>
      <c r="N15" s="604">
        <v>13993</v>
      </c>
      <c r="O15" s="604">
        <v>1512642</v>
      </c>
      <c r="P15" s="603">
        <v>44350</v>
      </c>
      <c r="Q15" s="604"/>
      <c r="R15" s="605">
        <v>894205</v>
      </c>
      <c r="S15" s="351">
        <v>427614</v>
      </c>
      <c r="T15" s="602">
        <f>S15+U15</f>
        <v>467843</v>
      </c>
      <c r="U15" s="361">
        <v>40229</v>
      </c>
      <c r="V15" s="607">
        <v>0</v>
      </c>
      <c r="W15" s="606">
        <f>U15+J15</f>
        <v>7367985</v>
      </c>
      <c r="X15" s="604">
        <v>7367985</v>
      </c>
      <c r="Y15" s="603"/>
      <c r="Z15" s="1042"/>
      <c r="AA15" s="1043"/>
      <c r="AB15" s="1042"/>
      <c r="AC15" s="821">
        <v>4434952</v>
      </c>
      <c r="AD15" s="376">
        <v>0</v>
      </c>
      <c r="AE15" s="260">
        <v>0</v>
      </c>
      <c r="AF15" s="260">
        <v>0</v>
      </c>
      <c r="AG15" s="260">
        <v>0</v>
      </c>
      <c r="AH15" s="260">
        <v>0</v>
      </c>
      <c r="AI15" s="309">
        <v>0</v>
      </c>
      <c r="AJ15" s="272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8" customFormat="1" ht="12.75" hidden="1">
      <c r="A16" s="41"/>
      <c r="B16" s="340" t="s">
        <v>78</v>
      </c>
      <c r="C16" s="104"/>
      <c r="D16" s="103"/>
      <c r="E16" s="100"/>
      <c r="F16" s="559"/>
      <c r="G16" s="103"/>
      <c r="H16" s="100"/>
      <c r="I16" s="102"/>
      <c r="J16" s="102">
        <f>K16+O16+P16+Q16+R16+S16</f>
        <v>0</v>
      </c>
      <c r="K16" s="103"/>
      <c r="L16" s="101"/>
      <c r="M16" s="100"/>
      <c r="N16" s="100"/>
      <c r="O16" s="100"/>
      <c r="P16" s="101"/>
      <c r="Q16" s="100"/>
      <c r="R16" s="102"/>
      <c r="S16" s="117"/>
      <c r="T16" s="103">
        <f>S16+U16</f>
        <v>0</v>
      </c>
      <c r="U16" s="117"/>
      <c r="V16" s="268"/>
      <c r="W16" s="304">
        <f>U16+J16</f>
        <v>0</v>
      </c>
      <c r="X16" s="776"/>
      <c r="Y16" s="66"/>
      <c r="Z16" s="66"/>
      <c r="AA16" s="310"/>
      <c r="AB16" s="66"/>
      <c r="AC16" s="259"/>
      <c r="AD16" s="67"/>
      <c r="AE16" s="66"/>
      <c r="AF16" s="66"/>
      <c r="AG16" s="66"/>
      <c r="AH16" s="66"/>
      <c r="AI16" s="310"/>
      <c r="AJ16" s="259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</row>
    <row r="17" spans="1:50" ht="12.75">
      <c r="A17" s="5"/>
      <c r="B17" s="111" t="s">
        <v>32</v>
      </c>
      <c r="C17" s="184"/>
      <c r="D17" s="185"/>
      <c r="E17" s="188"/>
      <c r="F17" s="189"/>
      <c r="G17" s="672"/>
      <c r="H17" s="673"/>
      <c r="I17" s="674"/>
      <c r="J17" s="234"/>
      <c r="K17" s="233"/>
      <c r="L17" s="186"/>
      <c r="M17" s="188"/>
      <c r="N17" s="188"/>
      <c r="O17" s="188"/>
      <c r="P17" s="186"/>
      <c r="Q17" s="188"/>
      <c r="R17" s="711"/>
      <c r="S17" s="781"/>
      <c r="T17" s="305"/>
      <c r="U17" s="189"/>
      <c r="V17" s="269"/>
      <c r="W17" s="190"/>
      <c r="X17" s="777"/>
      <c r="Y17" s="676"/>
      <c r="Z17" s="677"/>
      <c r="AA17" s="794"/>
      <c r="AB17" s="678"/>
      <c r="AC17" s="679"/>
      <c r="AD17" s="376"/>
      <c r="AE17" s="260"/>
      <c r="AF17" s="260"/>
      <c r="AG17" s="260"/>
      <c r="AH17" s="260"/>
      <c r="AI17" s="309"/>
      <c r="AJ17" s="27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183">
        <v>3</v>
      </c>
      <c r="B18" s="140" t="s">
        <v>136</v>
      </c>
      <c r="C18" s="704"/>
      <c r="D18" s="705"/>
      <c r="E18" s="306"/>
      <c r="F18" s="706"/>
      <c r="G18" s="705"/>
      <c r="H18" s="239"/>
      <c r="I18" s="710"/>
      <c r="J18" s="734">
        <f aca="true" t="shared" si="0" ref="J18:J36">K18+O18+P18+Q18+R18+S18</f>
        <v>9000</v>
      </c>
      <c r="K18" s="265">
        <f>L18+N18</f>
        <v>9000</v>
      </c>
      <c r="L18" s="306"/>
      <c r="M18" s="306"/>
      <c r="N18" s="421">
        <v>9000</v>
      </c>
      <c r="O18" s="306"/>
      <c r="P18" s="239"/>
      <c r="Q18" s="306"/>
      <c r="R18" s="735"/>
      <c r="S18" s="738"/>
      <c r="T18" s="737">
        <f>S18+U18</f>
        <v>0</v>
      </c>
      <c r="U18" s="566"/>
      <c r="V18" s="738"/>
      <c r="W18" s="1160">
        <f>U18+J18</f>
        <v>9000</v>
      </c>
      <c r="X18" s="421">
        <v>9000</v>
      </c>
      <c r="Y18" s="543"/>
      <c r="Z18" s="543"/>
      <c r="AA18" s="759"/>
      <c r="AB18" s="239"/>
      <c r="AC18" s="710"/>
      <c r="AD18" s="739"/>
      <c r="AE18" s="740"/>
      <c r="AF18" s="740"/>
      <c r="AG18" s="740"/>
      <c r="AH18" s="740"/>
      <c r="AI18" s="741"/>
      <c r="AJ18" s="742"/>
      <c r="AK18" s="743"/>
      <c r="AL18" s="743"/>
      <c r="AM18" s="743"/>
      <c r="AN18" s="743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183">
        <v>3</v>
      </c>
      <c r="B19" s="140" t="s">
        <v>138</v>
      </c>
      <c r="C19" s="206"/>
      <c r="D19" s="203"/>
      <c r="E19" s="353"/>
      <c r="F19" s="198"/>
      <c r="G19" s="203"/>
      <c r="H19" s="207"/>
      <c r="I19" s="200"/>
      <c r="J19" s="208">
        <f t="shared" si="0"/>
        <v>-7533</v>
      </c>
      <c r="K19" s="265">
        <f>L19+N19</f>
        <v>-5580</v>
      </c>
      <c r="L19" s="541">
        <v>-5580</v>
      </c>
      <c r="M19" s="307"/>
      <c r="N19" s="307"/>
      <c r="O19" s="207">
        <v>-1897</v>
      </c>
      <c r="P19" s="207">
        <v>-56</v>
      </c>
      <c r="Q19" s="307"/>
      <c r="R19" s="501"/>
      <c r="S19" s="782"/>
      <c r="T19" s="197">
        <f>S19+U19</f>
        <v>0</v>
      </c>
      <c r="U19" s="566"/>
      <c r="V19" s="263"/>
      <c r="W19" s="247">
        <f>U19+J19</f>
        <v>-7533</v>
      </c>
      <c r="X19" s="367">
        <v>-7533</v>
      </c>
      <c r="Y19" s="537"/>
      <c r="Z19" s="538"/>
      <c r="AA19" s="652"/>
      <c r="AB19" s="539"/>
      <c r="AC19" s="501">
        <v>-5580</v>
      </c>
      <c r="AD19" s="355"/>
      <c r="AE19" s="207"/>
      <c r="AF19" s="207"/>
      <c r="AG19" s="273"/>
      <c r="AH19" s="273"/>
      <c r="AI19" s="489"/>
      <c r="AJ19" s="27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46" ht="12.75">
      <c r="A20" s="407">
        <v>3</v>
      </c>
      <c r="B20" s="140" t="s">
        <v>140</v>
      </c>
      <c r="C20" s="51"/>
      <c r="D20" s="54"/>
      <c r="E20" s="54"/>
      <c r="F20" s="59"/>
      <c r="G20" s="52"/>
      <c r="H20" s="53"/>
      <c r="I20" s="51"/>
      <c r="J20" s="208">
        <f>K20+O20+P20+Q20+R20+S20</f>
        <v>-1178</v>
      </c>
      <c r="K20" s="265">
        <f>L20+N20</f>
        <v>-872</v>
      </c>
      <c r="L20" s="451">
        <v>-872</v>
      </c>
      <c r="M20" s="160"/>
      <c r="N20" s="405"/>
      <c r="O20" s="451">
        <v>-297</v>
      </c>
      <c r="P20" s="451">
        <v>-9</v>
      </c>
      <c r="Q20" s="160"/>
      <c r="R20" s="53"/>
      <c r="S20" s="784"/>
      <c r="T20" s="197">
        <f>S20+U20</f>
        <v>0</v>
      </c>
      <c r="U20" s="303"/>
      <c r="V20" s="772"/>
      <c r="W20" s="247">
        <f>U20+J20</f>
        <v>-1178</v>
      </c>
      <c r="X20" s="593">
        <v>-1178</v>
      </c>
      <c r="Y20" s="371"/>
      <c r="Z20" s="368"/>
      <c r="AA20" s="396"/>
      <c r="AB20" s="500"/>
      <c r="AC20" s="502">
        <v>-872</v>
      </c>
      <c r="AD20" s="54"/>
      <c r="AE20" s="53"/>
      <c r="AF20" s="53"/>
      <c r="AG20" s="241"/>
      <c r="AH20" s="241"/>
      <c r="AI20" s="316"/>
      <c r="AJ20" s="14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>
      <c r="A21" s="407">
        <v>3</v>
      </c>
      <c r="B21" s="140" t="s">
        <v>143</v>
      </c>
      <c r="C21" s="50"/>
      <c r="D21" s="53"/>
      <c r="E21" s="53"/>
      <c r="F21" s="176"/>
      <c r="G21" s="52"/>
      <c r="H21" s="53"/>
      <c r="I21" s="50"/>
      <c r="J21" s="201">
        <f t="shared" si="0"/>
        <v>49500</v>
      </c>
      <c r="K21" s="52">
        <f>L21+N21</f>
        <v>0</v>
      </c>
      <c r="L21" s="160"/>
      <c r="M21" s="53"/>
      <c r="N21" s="405"/>
      <c r="O21" s="160"/>
      <c r="P21" s="160"/>
      <c r="Q21" s="160"/>
      <c r="R21" s="53">
        <v>49500</v>
      </c>
      <c r="S21" s="784"/>
      <c r="T21" s="265">
        <f>S21+U21</f>
        <v>0</v>
      </c>
      <c r="U21" s="303"/>
      <c r="V21" s="773"/>
      <c r="W21" s="221">
        <f>U21+J21</f>
        <v>49500</v>
      </c>
      <c r="X21" s="593">
        <v>49500</v>
      </c>
      <c r="Y21" s="371"/>
      <c r="Z21" s="368"/>
      <c r="AA21" s="396"/>
      <c r="AB21" s="500"/>
      <c r="AC21" s="502"/>
      <c r="AD21" s="54"/>
      <c r="AE21" s="53"/>
      <c r="AF21" s="53"/>
      <c r="AG21" s="241"/>
      <c r="AH21" s="241"/>
      <c r="AI21" s="316"/>
      <c r="AJ21" s="14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3.5" thickBot="1">
      <c r="A22" s="128">
        <v>3</v>
      </c>
      <c r="B22" s="140" t="s">
        <v>147</v>
      </c>
      <c r="C22" s="108"/>
      <c r="D22" s="109"/>
      <c r="E22" s="1087"/>
      <c r="F22" s="356"/>
      <c r="G22" s="109"/>
      <c r="H22" s="129"/>
      <c r="I22" s="110"/>
      <c r="J22" s="51">
        <f t="shared" si="0"/>
        <v>0</v>
      </c>
      <c r="K22" s="232">
        <f>L22+N22</f>
        <v>0</v>
      </c>
      <c r="L22" s="129"/>
      <c r="M22" s="129"/>
      <c r="N22" s="406"/>
      <c r="O22" s="238"/>
      <c r="P22" s="129"/>
      <c r="Q22" s="129"/>
      <c r="R22" s="266"/>
      <c r="S22" s="267"/>
      <c r="T22" s="84">
        <f>S22+U22</f>
        <v>97000</v>
      </c>
      <c r="U22" s="267">
        <v>97000</v>
      </c>
      <c r="V22" s="774"/>
      <c r="W22" s="221">
        <f>U22+J22</f>
        <v>97000</v>
      </c>
      <c r="X22" s="1168">
        <v>97000</v>
      </c>
      <c r="Y22" s="372"/>
      <c r="Z22" s="398"/>
      <c r="AA22" s="399"/>
      <c r="AB22" s="822"/>
      <c r="AC22" s="823"/>
      <c r="AD22" s="463"/>
      <c r="AE22" s="279"/>
      <c r="AF22" s="279"/>
      <c r="AG22" s="279"/>
      <c r="AH22" s="279"/>
      <c r="AI22" s="314"/>
      <c r="AJ22" s="280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5.75" customHeight="1" thickBot="1">
      <c r="A23" s="132"/>
      <c r="B23" s="30" t="s">
        <v>33</v>
      </c>
      <c r="C23" s="118">
        <f>D23+H23</f>
        <v>0</v>
      </c>
      <c r="D23" s="76">
        <f aca="true" t="shared" si="1" ref="D23:I23">SUM(D19:D22)</f>
        <v>0</v>
      </c>
      <c r="E23" s="76">
        <f t="shared" si="1"/>
        <v>0</v>
      </c>
      <c r="F23" s="116">
        <f t="shared" si="1"/>
        <v>0</v>
      </c>
      <c r="G23" s="168">
        <f t="shared" si="1"/>
        <v>0</v>
      </c>
      <c r="H23" s="76">
        <f t="shared" si="1"/>
        <v>0</v>
      </c>
      <c r="I23" s="75">
        <f t="shared" si="1"/>
        <v>0</v>
      </c>
      <c r="J23" s="75">
        <f>K23+O23+P23+Q23+R23+S23</f>
        <v>49789</v>
      </c>
      <c r="K23" s="76">
        <f>SUM(K18:K22)</f>
        <v>2548</v>
      </c>
      <c r="L23" s="76">
        <f>SUM(L18:L22)</f>
        <v>-6452</v>
      </c>
      <c r="M23" s="76">
        <f>SUM(M18:M19)</f>
        <v>0</v>
      </c>
      <c r="N23" s="76">
        <f>SUM(N18:N22)</f>
        <v>9000</v>
      </c>
      <c r="O23" s="76">
        <f>SUM(O18:O22)</f>
        <v>-2194</v>
      </c>
      <c r="P23" s="76">
        <f>SUM(P18:P22)</f>
        <v>-65</v>
      </c>
      <c r="Q23" s="116">
        <f>SUM(Q18:Q19)</f>
        <v>0</v>
      </c>
      <c r="R23" s="118">
        <f>SUM(R18:R22)</f>
        <v>49500</v>
      </c>
      <c r="S23" s="178">
        <f>SUM(S18:S22)</f>
        <v>0</v>
      </c>
      <c r="T23" s="168">
        <f>SUM(T18:T22)</f>
        <v>97000</v>
      </c>
      <c r="U23" s="118">
        <f>SUM(U18:U22)</f>
        <v>97000</v>
      </c>
      <c r="V23" s="178">
        <f aca="true" t="shared" si="2" ref="V23:AA23">SUM(V18:V19)</f>
        <v>0</v>
      </c>
      <c r="W23" s="764">
        <f>SUM(W18:W22)</f>
        <v>146789</v>
      </c>
      <c r="X23" s="76">
        <f>SUM(X18:X22)</f>
        <v>146789</v>
      </c>
      <c r="Y23" s="118">
        <f t="shared" si="2"/>
        <v>0</v>
      </c>
      <c r="Z23" s="118">
        <f t="shared" si="2"/>
        <v>0</v>
      </c>
      <c r="AA23" s="315">
        <f t="shared" si="2"/>
        <v>0</v>
      </c>
      <c r="AB23" s="240">
        <f>SUM(AB18:AB22)</f>
        <v>0</v>
      </c>
      <c r="AC23" s="281">
        <f>SUM(AC18:AC22)</f>
        <v>-6452</v>
      </c>
      <c r="AD23" s="76">
        <f aca="true" t="shared" si="3" ref="AD23:AJ23">SUM(AD19:AD21)</f>
        <v>0</v>
      </c>
      <c r="AE23" s="118">
        <f t="shared" si="3"/>
        <v>0</v>
      </c>
      <c r="AF23" s="118">
        <f t="shared" si="3"/>
        <v>0</v>
      </c>
      <c r="AG23" s="240">
        <f t="shared" si="3"/>
        <v>0</v>
      </c>
      <c r="AH23" s="240">
        <f t="shared" si="3"/>
        <v>0</v>
      </c>
      <c r="AI23" s="315">
        <f t="shared" si="3"/>
        <v>0</v>
      </c>
      <c r="AJ23" s="281">
        <f t="shared" si="3"/>
        <v>0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2.75">
      <c r="A24" s="786">
        <v>3</v>
      </c>
      <c r="B24" s="140" t="s">
        <v>150</v>
      </c>
      <c r="C24" s="133"/>
      <c r="D24" s="134"/>
      <c r="E24" s="135"/>
      <c r="F24" s="357"/>
      <c r="G24" s="134"/>
      <c r="H24" s="135"/>
      <c r="I24" s="136"/>
      <c r="J24" s="137">
        <f t="shared" si="0"/>
        <v>0</v>
      </c>
      <c r="K24" s="54">
        <f>L24+N24</f>
        <v>0</v>
      </c>
      <c r="L24" s="135"/>
      <c r="M24" s="135"/>
      <c r="N24" s="135"/>
      <c r="O24" s="135"/>
      <c r="P24" s="53"/>
      <c r="Q24" s="176"/>
      <c r="R24" s="160"/>
      <c r="S24" s="785"/>
      <c r="T24" s="763">
        <f>S24+U24</f>
        <v>430625</v>
      </c>
      <c r="U24" s="451">
        <v>430625</v>
      </c>
      <c r="V24" s="762"/>
      <c r="W24" s="131">
        <f aca="true" t="shared" si="4" ref="W24:W35">U24+J24</f>
        <v>430625</v>
      </c>
      <c r="X24" s="54">
        <v>430625</v>
      </c>
      <c r="Y24" s="53"/>
      <c r="Z24" s="53"/>
      <c r="AA24" s="313"/>
      <c r="AB24" s="241"/>
      <c r="AC24" s="199"/>
      <c r="AD24" s="54"/>
      <c r="AE24" s="53"/>
      <c r="AF24" s="53"/>
      <c r="AG24" s="241"/>
      <c r="AH24" s="241"/>
      <c r="AI24" s="316"/>
      <c r="AJ24" s="14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2.75">
      <c r="A25" s="1019">
        <v>3</v>
      </c>
      <c r="B25" s="140" t="s">
        <v>152</v>
      </c>
      <c r="C25" s="51"/>
      <c r="D25" s="54"/>
      <c r="E25" s="54"/>
      <c r="F25" s="59"/>
      <c r="G25" s="52"/>
      <c r="H25" s="54"/>
      <c r="I25" s="51"/>
      <c r="J25" s="51">
        <f t="shared" si="0"/>
        <v>0</v>
      </c>
      <c r="K25" s="54">
        <f>L25+N25</f>
        <v>0</v>
      </c>
      <c r="L25" s="54"/>
      <c r="M25" s="54"/>
      <c r="N25" s="54"/>
      <c r="O25" s="54"/>
      <c r="P25" s="54"/>
      <c r="Q25" s="59"/>
      <c r="R25" s="54">
        <v>-144.6</v>
      </c>
      <c r="S25" s="432">
        <v>144.6</v>
      </c>
      <c r="T25" s="449">
        <f>S25+U25</f>
        <v>144.6</v>
      </c>
      <c r="U25" s="264"/>
      <c r="V25" s="176"/>
      <c r="W25" s="58">
        <f t="shared" si="4"/>
        <v>0</v>
      </c>
      <c r="X25" s="54"/>
      <c r="Y25" s="53"/>
      <c r="Z25" s="53"/>
      <c r="AA25" s="313"/>
      <c r="AB25" s="241"/>
      <c r="AC25" s="199"/>
      <c r="AD25" s="54"/>
      <c r="AE25" s="53"/>
      <c r="AF25" s="53"/>
      <c r="AG25" s="241"/>
      <c r="AH25" s="241"/>
      <c r="AI25" s="316"/>
      <c r="AJ25" s="14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1335">
        <v>1</v>
      </c>
      <c r="B26" s="1336" t="s">
        <v>154</v>
      </c>
      <c r="C26" s="51"/>
      <c r="D26" s="54"/>
      <c r="E26" s="54"/>
      <c r="F26" s="59"/>
      <c r="G26" s="52"/>
      <c r="H26" s="54"/>
      <c r="I26" s="51"/>
      <c r="J26" s="612">
        <f t="shared" si="0"/>
        <v>2000</v>
      </c>
      <c r="K26" s="613">
        <f>L26+N26</f>
        <v>0</v>
      </c>
      <c r="L26" s="613"/>
      <c r="M26" s="613"/>
      <c r="N26" s="613"/>
      <c r="O26" s="613"/>
      <c r="P26" s="613"/>
      <c r="Q26" s="614"/>
      <c r="R26" s="594"/>
      <c r="S26" s="863">
        <v>2000</v>
      </c>
      <c r="T26" s="596">
        <f>S26+U26</f>
        <v>0</v>
      </c>
      <c r="U26" s="594">
        <v>-2000</v>
      </c>
      <c r="V26" s="863"/>
      <c r="W26" s="1239">
        <f t="shared" si="4"/>
        <v>0</v>
      </c>
      <c r="X26" s="54"/>
      <c r="Y26" s="53"/>
      <c r="Z26" s="53"/>
      <c r="AA26" s="316"/>
      <c r="AB26" s="161"/>
      <c r="AC26" s="143"/>
      <c r="AD26" s="54"/>
      <c r="AE26" s="53"/>
      <c r="AF26" s="53"/>
      <c r="AG26" s="161"/>
      <c r="AH26" s="161"/>
      <c r="AI26" s="316"/>
      <c r="AJ26" s="14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1019">
        <v>3</v>
      </c>
      <c r="B27" s="140" t="s">
        <v>155</v>
      </c>
      <c r="C27" s="51"/>
      <c r="D27" s="54"/>
      <c r="E27" s="54"/>
      <c r="F27" s="59"/>
      <c r="G27" s="52"/>
      <c r="H27" s="54"/>
      <c r="I27" s="51"/>
      <c r="J27" s="51">
        <f t="shared" si="0"/>
        <v>0</v>
      </c>
      <c r="K27" s="54">
        <f aca="true" t="shared" si="5" ref="K27:K35">L27+N27</f>
        <v>0</v>
      </c>
      <c r="L27" s="54"/>
      <c r="M27" s="54"/>
      <c r="N27" s="54"/>
      <c r="O27" s="54"/>
      <c r="P27" s="54"/>
      <c r="Q27" s="59"/>
      <c r="R27" s="53"/>
      <c r="S27" s="176"/>
      <c r="T27" s="52">
        <f>S27+U27</f>
        <v>100000</v>
      </c>
      <c r="U27" s="53">
        <v>100000</v>
      </c>
      <c r="V27" s="176"/>
      <c r="W27" s="58">
        <f t="shared" si="4"/>
        <v>100000</v>
      </c>
      <c r="X27" s="54">
        <v>100000</v>
      </c>
      <c r="Y27" s="53"/>
      <c r="Z27" s="53"/>
      <c r="AA27" s="316"/>
      <c r="AB27" s="161"/>
      <c r="AC27" s="143"/>
      <c r="AD27" s="54"/>
      <c r="AE27" s="53"/>
      <c r="AF27" s="53"/>
      <c r="AG27" s="161"/>
      <c r="AH27" s="161"/>
      <c r="AI27" s="316"/>
      <c r="AJ27" s="14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2.75">
      <c r="A28" s="1019">
        <v>3</v>
      </c>
      <c r="B28" s="140" t="s">
        <v>159</v>
      </c>
      <c r="C28" s="82"/>
      <c r="D28" s="83"/>
      <c r="E28" s="83"/>
      <c r="F28" s="145"/>
      <c r="G28" s="84"/>
      <c r="H28" s="83"/>
      <c r="I28" s="82"/>
      <c r="J28" s="671">
        <f t="shared" si="0"/>
        <v>163175</v>
      </c>
      <c r="K28" s="217">
        <f t="shared" si="5"/>
        <v>120870.4</v>
      </c>
      <c r="L28" s="54">
        <v>120870.4</v>
      </c>
      <c r="M28" s="54"/>
      <c r="N28" s="54"/>
      <c r="O28" s="54">
        <v>41095.9</v>
      </c>
      <c r="P28" s="54">
        <v>1208.7</v>
      </c>
      <c r="Q28" s="807"/>
      <c r="R28" s="395"/>
      <c r="S28" s="432"/>
      <c r="T28" s="449">
        <f>S28+U28</f>
        <v>0</v>
      </c>
      <c r="U28" s="791"/>
      <c r="V28" s="176"/>
      <c r="W28" s="58">
        <f t="shared" si="4"/>
        <v>163175</v>
      </c>
      <c r="X28" s="83">
        <v>163175</v>
      </c>
      <c r="Y28" s="264"/>
      <c r="Z28" s="264"/>
      <c r="AA28" s="313"/>
      <c r="AB28" s="241"/>
      <c r="AC28" s="501">
        <v>120870.4</v>
      </c>
      <c r="AD28" s="83"/>
      <c r="AE28" s="264"/>
      <c r="AF28" s="264"/>
      <c r="AG28" s="241"/>
      <c r="AH28" s="241"/>
      <c r="AI28" s="313"/>
      <c r="AJ28" s="146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>
      <c r="A29" s="1019">
        <v>3</v>
      </c>
      <c r="B29" s="140" t="s">
        <v>160</v>
      </c>
      <c r="C29" s="82"/>
      <c r="D29" s="83"/>
      <c r="E29" s="83"/>
      <c r="F29" s="145"/>
      <c r="G29" s="84"/>
      <c r="H29" s="83"/>
      <c r="I29" s="82"/>
      <c r="J29" s="82">
        <f t="shared" si="0"/>
        <v>0</v>
      </c>
      <c r="K29" s="54">
        <f t="shared" si="5"/>
        <v>0</v>
      </c>
      <c r="L29" s="83"/>
      <c r="M29" s="83"/>
      <c r="N29" s="83"/>
      <c r="O29" s="83"/>
      <c r="P29" s="83"/>
      <c r="Q29" s="145"/>
      <c r="R29" s="264"/>
      <c r="S29" s="175"/>
      <c r="T29" s="84">
        <f aca="true" t="shared" si="6" ref="T29:T36">S29+U29</f>
        <v>115000</v>
      </c>
      <c r="U29" s="264">
        <v>115000</v>
      </c>
      <c r="V29" s="175"/>
      <c r="W29" s="85">
        <f t="shared" si="4"/>
        <v>115000</v>
      </c>
      <c r="X29" s="83">
        <v>115000</v>
      </c>
      <c r="Y29" s="264"/>
      <c r="Z29" s="264"/>
      <c r="AA29" s="313"/>
      <c r="AB29" s="241"/>
      <c r="AC29" s="199"/>
      <c r="AD29" s="83"/>
      <c r="AE29" s="264"/>
      <c r="AF29" s="264"/>
      <c r="AG29" s="241"/>
      <c r="AH29" s="241"/>
      <c r="AI29" s="313"/>
      <c r="AJ29" s="146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3.5" thickBot="1">
      <c r="A30" s="1335">
        <v>1</v>
      </c>
      <c r="B30" s="1336" t="s">
        <v>161</v>
      </c>
      <c r="C30" s="82"/>
      <c r="D30" s="83"/>
      <c r="E30" s="83"/>
      <c r="F30" s="145"/>
      <c r="G30" s="84"/>
      <c r="H30" s="83"/>
      <c r="I30" s="82"/>
      <c r="J30" s="790">
        <f t="shared" si="0"/>
        <v>-5000</v>
      </c>
      <c r="K30" s="613">
        <f t="shared" si="5"/>
        <v>0</v>
      </c>
      <c r="L30" s="818"/>
      <c r="M30" s="818"/>
      <c r="N30" s="818"/>
      <c r="O30" s="818"/>
      <c r="P30" s="818"/>
      <c r="Q30" s="819"/>
      <c r="R30" s="791"/>
      <c r="S30" s="793">
        <v>-5000</v>
      </c>
      <c r="T30" s="617">
        <f t="shared" si="6"/>
        <v>0</v>
      </c>
      <c r="U30" s="791">
        <v>5000</v>
      </c>
      <c r="V30" s="793"/>
      <c r="W30" s="616">
        <f t="shared" si="4"/>
        <v>0</v>
      </c>
      <c r="X30" s="83"/>
      <c r="Y30" s="264"/>
      <c r="Z30" s="264"/>
      <c r="AA30" s="313"/>
      <c r="AB30" s="241"/>
      <c r="AC30" s="199"/>
      <c r="AD30" s="83"/>
      <c r="AE30" s="264"/>
      <c r="AF30" s="264"/>
      <c r="AG30" s="241"/>
      <c r="AH30" s="241"/>
      <c r="AI30" s="313"/>
      <c r="AJ30" s="146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 hidden="1">
      <c r="A31" s="86"/>
      <c r="B31" s="140"/>
      <c r="C31" s="82"/>
      <c r="D31" s="83"/>
      <c r="E31" s="83"/>
      <c r="F31" s="145"/>
      <c r="G31" s="84"/>
      <c r="H31" s="83"/>
      <c r="I31" s="82"/>
      <c r="J31" s="82">
        <f t="shared" si="0"/>
        <v>0</v>
      </c>
      <c r="K31" s="54">
        <f t="shared" si="5"/>
        <v>0</v>
      </c>
      <c r="L31" s="83"/>
      <c r="M31" s="83"/>
      <c r="N31" s="83"/>
      <c r="O31" s="83"/>
      <c r="P31" s="83"/>
      <c r="Q31" s="145"/>
      <c r="R31" s="264"/>
      <c r="S31" s="175"/>
      <c r="T31" s="84">
        <f t="shared" si="6"/>
        <v>0</v>
      </c>
      <c r="U31" s="264"/>
      <c r="V31" s="175"/>
      <c r="W31" s="85">
        <f t="shared" si="4"/>
        <v>0</v>
      </c>
      <c r="X31" s="83"/>
      <c r="Y31" s="264"/>
      <c r="Z31" s="264"/>
      <c r="AA31" s="313"/>
      <c r="AB31" s="241"/>
      <c r="AC31" s="199"/>
      <c r="AD31" s="83"/>
      <c r="AE31" s="264"/>
      <c r="AF31" s="264"/>
      <c r="AG31" s="241"/>
      <c r="AH31" s="241"/>
      <c r="AI31" s="313"/>
      <c r="AJ31" s="146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3.5" hidden="1" thickBot="1">
      <c r="A32" s="86"/>
      <c r="B32" s="140"/>
      <c r="C32" s="82"/>
      <c r="D32" s="83"/>
      <c r="E32" s="83"/>
      <c r="F32" s="145"/>
      <c r="G32" s="84"/>
      <c r="H32" s="83"/>
      <c r="I32" s="82"/>
      <c r="J32" s="82">
        <f t="shared" si="0"/>
        <v>0</v>
      </c>
      <c r="K32" s="54">
        <f t="shared" si="5"/>
        <v>0</v>
      </c>
      <c r="L32" s="83"/>
      <c r="M32" s="83"/>
      <c r="N32" s="83"/>
      <c r="O32" s="83"/>
      <c r="P32" s="83"/>
      <c r="Q32" s="145"/>
      <c r="R32" s="264"/>
      <c r="S32" s="175"/>
      <c r="T32" s="84">
        <f t="shared" si="6"/>
        <v>0</v>
      </c>
      <c r="U32" s="264"/>
      <c r="V32" s="175"/>
      <c r="W32" s="85">
        <f t="shared" si="4"/>
        <v>0</v>
      </c>
      <c r="X32" s="83"/>
      <c r="Y32" s="264"/>
      <c r="Z32" s="264"/>
      <c r="AA32" s="313"/>
      <c r="AB32" s="241"/>
      <c r="AC32" s="199"/>
      <c r="AD32" s="83"/>
      <c r="AE32" s="264"/>
      <c r="AF32" s="264"/>
      <c r="AG32" s="241"/>
      <c r="AH32" s="241"/>
      <c r="AI32" s="313"/>
      <c r="AJ32" s="146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86"/>
      <c r="B33" s="140"/>
      <c r="C33" s="82"/>
      <c r="D33" s="83"/>
      <c r="E33" s="83"/>
      <c r="F33" s="145"/>
      <c r="G33" s="84"/>
      <c r="H33" s="83"/>
      <c r="I33" s="82"/>
      <c r="J33" s="82">
        <f t="shared" si="0"/>
        <v>0</v>
      </c>
      <c r="K33" s="54">
        <f t="shared" si="5"/>
        <v>0</v>
      </c>
      <c r="L33" s="83"/>
      <c r="M33" s="83"/>
      <c r="N33" s="83"/>
      <c r="O33" s="83"/>
      <c r="P33" s="83"/>
      <c r="Q33" s="145"/>
      <c r="R33" s="264"/>
      <c r="S33" s="175"/>
      <c r="T33" s="84">
        <f t="shared" si="6"/>
        <v>0</v>
      </c>
      <c r="U33" s="264"/>
      <c r="V33" s="175"/>
      <c r="W33" s="85">
        <f t="shared" si="4"/>
        <v>0</v>
      </c>
      <c r="X33" s="83"/>
      <c r="Y33" s="264"/>
      <c r="Z33" s="264"/>
      <c r="AA33" s="313"/>
      <c r="AB33" s="241"/>
      <c r="AC33" s="199"/>
      <c r="AD33" s="83"/>
      <c r="AE33" s="264"/>
      <c r="AF33" s="264"/>
      <c r="AG33" s="241"/>
      <c r="AH33" s="241"/>
      <c r="AI33" s="313"/>
      <c r="AJ33" s="146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hidden="1">
      <c r="A34" s="86"/>
      <c r="B34" s="140"/>
      <c r="C34" s="82"/>
      <c r="D34" s="83"/>
      <c r="E34" s="83"/>
      <c r="F34" s="145"/>
      <c r="G34" s="84"/>
      <c r="H34" s="83"/>
      <c r="I34" s="82"/>
      <c r="J34" s="82">
        <f t="shared" si="0"/>
        <v>0</v>
      </c>
      <c r="K34" s="54">
        <f t="shared" si="5"/>
        <v>0</v>
      </c>
      <c r="L34" s="83"/>
      <c r="M34" s="83"/>
      <c r="N34" s="83"/>
      <c r="O34" s="83"/>
      <c r="P34" s="83"/>
      <c r="Q34" s="145"/>
      <c r="R34" s="264"/>
      <c r="S34" s="175"/>
      <c r="T34" s="84">
        <f t="shared" si="6"/>
        <v>0</v>
      </c>
      <c r="U34" s="264"/>
      <c r="V34" s="175"/>
      <c r="W34" s="85">
        <f t="shared" si="4"/>
        <v>0</v>
      </c>
      <c r="X34" s="83"/>
      <c r="Y34" s="264"/>
      <c r="Z34" s="264"/>
      <c r="AA34" s="313"/>
      <c r="AB34" s="241"/>
      <c r="AC34" s="199"/>
      <c r="AD34" s="83"/>
      <c r="AE34" s="264"/>
      <c r="AF34" s="264"/>
      <c r="AG34" s="241"/>
      <c r="AH34" s="241"/>
      <c r="AI34" s="313"/>
      <c r="AJ34" s="146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86"/>
      <c r="B35" s="140"/>
      <c r="C35" s="82"/>
      <c r="D35" s="83"/>
      <c r="E35" s="83"/>
      <c r="F35" s="145"/>
      <c r="G35" s="84"/>
      <c r="H35" s="83"/>
      <c r="I35" s="82"/>
      <c r="J35" s="82">
        <f t="shared" si="0"/>
        <v>0</v>
      </c>
      <c r="K35" s="54">
        <f t="shared" si="5"/>
        <v>0</v>
      </c>
      <c r="L35" s="83"/>
      <c r="M35" s="83"/>
      <c r="N35" s="83"/>
      <c r="O35" s="83"/>
      <c r="P35" s="83"/>
      <c r="Q35" s="145"/>
      <c r="R35" s="264"/>
      <c r="S35" s="175"/>
      <c r="T35" s="84">
        <f t="shared" si="6"/>
        <v>0</v>
      </c>
      <c r="U35" s="264"/>
      <c r="V35" s="175"/>
      <c r="W35" s="85">
        <f t="shared" si="4"/>
        <v>0</v>
      </c>
      <c r="X35" s="83"/>
      <c r="Y35" s="264"/>
      <c r="Z35" s="264"/>
      <c r="AA35" s="313"/>
      <c r="AB35" s="241"/>
      <c r="AC35" s="199"/>
      <c r="AD35" s="83"/>
      <c r="AE35" s="264"/>
      <c r="AF35" s="264"/>
      <c r="AG35" s="241"/>
      <c r="AH35" s="241"/>
      <c r="AI35" s="313"/>
      <c r="AJ35" s="146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3.5" hidden="1" thickBot="1">
      <c r="A36" s="86"/>
      <c r="B36" s="140"/>
      <c r="C36" s="82"/>
      <c r="D36" s="83"/>
      <c r="E36" s="83"/>
      <c r="F36" s="145"/>
      <c r="G36" s="84"/>
      <c r="H36" s="83"/>
      <c r="I36" s="82"/>
      <c r="J36" s="82">
        <f t="shared" si="0"/>
        <v>0</v>
      </c>
      <c r="K36" s="83"/>
      <c r="L36" s="83"/>
      <c r="M36" s="83"/>
      <c r="N36" s="83"/>
      <c r="O36" s="83"/>
      <c r="P36" s="83"/>
      <c r="Q36" s="145"/>
      <c r="R36" s="264"/>
      <c r="S36" s="175"/>
      <c r="T36" s="84">
        <f t="shared" si="6"/>
        <v>0</v>
      </c>
      <c r="U36" s="264"/>
      <c r="V36" s="175"/>
      <c r="W36" s="85">
        <f>J36+U36</f>
        <v>0</v>
      </c>
      <c r="X36" s="83"/>
      <c r="Y36" s="264"/>
      <c r="Z36" s="264"/>
      <c r="AA36" s="313"/>
      <c r="AB36" s="241"/>
      <c r="AC36" s="199"/>
      <c r="AD36" s="83"/>
      <c r="AE36" s="264"/>
      <c r="AF36" s="264"/>
      <c r="AG36" s="241"/>
      <c r="AH36" s="241"/>
      <c r="AI36" s="313"/>
      <c r="AJ36" s="146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3.5" thickBot="1">
      <c r="A37" s="95"/>
      <c r="B37" s="30" t="s">
        <v>34</v>
      </c>
      <c r="C37" s="75">
        <f aca="true" t="shared" si="7" ref="C37:V37">SUM(C24:C36)</f>
        <v>0</v>
      </c>
      <c r="D37" s="168">
        <f t="shared" si="7"/>
        <v>0</v>
      </c>
      <c r="E37" s="118">
        <f>SUM(E24:E36)</f>
        <v>0</v>
      </c>
      <c r="F37" s="281">
        <f>SUM(F24:F36)</f>
        <v>0</v>
      </c>
      <c r="G37" s="168"/>
      <c r="H37" s="76">
        <f t="shared" si="7"/>
        <v>0</v>
      </c>
      <c r="I37" s="75">
        <f t="shared" si="7"/>
        <v>0</v>
      </c>
      <c r="J37" s="1342">
        <f t="shared" si="7"/>
        <v>160175</v>
      </c>
      <c r="K37" s="76">
        <f t="shared" si="7"/>
        <v>120870.4</v>
      </c>
      <c r="L37" s="76">
        <f t="shared" si="7"/>
        <v>120870.4</v>
      </c>
      <c r="M37" s="76"/>
      <c r="N37" s="76">
        <f t="shared" si="7"/>
        <v>0</v>
      </c>
      <c r="O37" s="76">
        <f t="shared" si="7"/>
        <v>41095.9</v>
      </c>
      <c r="P37" s="76">
        <f t="shared" si="7"/>
        <v>1208.7</v>
      </c>
      <c r="Q37" s="116">
        <f t="shared" si="7"/>
        <v>0</v>
      </c>
      <c r="R37" s="118">
        <f t="shared" si="7"/>
        <v>-144.6</v>
      </c>
      <c r="S37" s="178">
        <f t="shared" si="7"/>
        <v>-2855.4</v>
      </c>
      <c r="T37" s="168">
        <f t="shared" si="7"/>
        <v>645769.6</v>
      </c>
      <c r="U37" s="118">
        <f t="shared" si="7"/>
        <v>648625</v>
      </c>
      <c r="V37" s="178">
        <f t="shared" si="7"/>
        <v>0</v>
      </c>
      <c r="W37" s="764">
        <f>U37+J37</f>
        <v>808800</v>
      </c>
      <c r="X37" s="76">
        <f>SUM(X24:X36)</f>
        <v>808800</v>
      </c>
      <c r="Y37" s="118">
        <f>SUM(Y24:Y36)</f>
        <v>0</v>
      </c>
      <c r="Z37" s="118"/>
      <c r="AA37" s="315">
        <f>SUM(AA24:AA36)</f>
        <v>0</v>
      </c>
      <c r="AB37" s="240">
        <f>SUM(AB24:AB36)</f>
        <v>0</v>
      </c>
      <c r="AC37" s="388">
        <f>SUM(AC24:AC36)</f>
        <v>120870.4</v>
      </c>
      <c r="AD37" s="76"/>
      <c r="AE37" s="118"/>
      <c r="AF37" s="118"/>
      <c r="AG37" s="240"/>
      <c r="AH37" s="240"/>
      <c r="AI37" s="315"/>
      <c r="AJ37" s="281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2.75">
      <c r="A38" s="167">
        <v>3</v>
      </c>
      <c r="B38" s="140" t="s">
        <v>169</v>
      </c>
      <c r="C38" s="798">
        <f>D38+H38</f>
        <v>0</v>
      </c>
      <c r="D38" s="817"/>
      <c r="E38" s="801"/>
      <c r="F38" s="806"/>
      <c r="G38" s="817"/>
      <c r="H38" s="799"/>
      <c r="I38" s="798"/>
      <c r="J38" s="137">
        <f aca="true" t="shared" si="8" ref="J38:J49">K38+O38+P38+Q38+R38+S38</f>
        <v>99999.9</v>
      </c>
      <c r="K38" s="212">
        <f aca="true" t="shared" si="9" ref="K38:K49">L38+N38</f>
        <v>74074</v>
      </c>
      <c r="L38" s="1324">
        <v>74074</v>
      </c>
      <c r="M38" s="1324"/>
      <c r="N38" s="1324"/>
      <c r="O38" s="1324">
        <v>25185.2</v>
      </c>
      <c r="P38" s="1324">
        <v>740.7</v>
      </c>
      <c r="Q38" s="800"/>
      <c r="R38" s="801"/>
      <c r="S38" s="802"/>
      <c r="T38" s="817">
        <f aca="true" t="shared" si="10" ref="T38:T49">S38+U38</f>
        <v>0</v>
      </c>
      <c r="U38" s="801"/>
      <c r="V38" s="802"/>
      <c r="W38" s="803">
        <f>J38+U38+V38</f>
        <v>99999.9</v>
      </c>
      <c r="X38" s="799">
        <v>100000</v>
      </c>
      <c r="Y38" s="181"/>
      <c r="Z38" s="181"/>
      <c r="AA38" s="317"/>
      <c r="AB38" s="242"/>
      <c r="AC38" s="501">
        <v>74074</v>
      </c>
      <c r="AD38" s="89"/>
      <c r="AE38" s="181"/>
      <c r="AF38" s="181"/>
      <c r="AG38" s="242"/>
      <c r="AH38" s="242"/>
      <c r="AI38" s="317"/>
      <c r="AJ38" s="149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2.75">
      <c r="A39" s="183">
        <v>3</v>
      </c>
      <c r="B39" s="140" t="s">
        <v>171</v>
      </c>
      <c r="C39" s="792">
        <f>D39+E39+F39+H39</f>
        <v>0</v>
      </c>
      <c r="D39" s="449"/>
      <c r="E39" s="395"/>
      <c r="F39" s="666"/>
      <c r="G39" s="449"/>
      <c r="H39" s="591"/>
      <c r="I39" s="792"/>
      <c r="J39" s="792">
        <f t="shared" si="8"/>
        <v>66</v>
      </c>
      <c r="K39" s="449">
        <f t="shared" si="9"/>
        <v>0</v>
      </c>
      <c r="L39" s="591"/>
      <c r="M39" s="591"/>
      <c r="N39" s="591"/>
      <c r="O39" s="591"/>
      <c r="P39" s="591"/>
      <c r="Q39" s="807"/>
      <c r="R39" s="395">
        <v>66</v>
      </c>
      <c r="S39" s="432"/>
      <c r="T39" s="449">
        <f t="shared" si="10"/>
        <v>0</v>
      </c>
      <c r="U39" s="395"/>
      <c r="V39" s="432"/>
      <c r="W39" s="660">
        <f aca="true" t="shared" si="11" ref="W39:W49">J39+U39+V39</f>
        <v>66</v>
      </c>
      <c r="X39" s="591">
        <v>66</v>
      </c>
      <c r="Y39" s="182"/>
      <c r="Z39" s="182"/>
      <c r="AA39" s="318"/>
      <c r="AB39" s="395"/>
      <c r="AC39" s="390"/>
      <c r="AD39" s="92"/>
      <c r="AE39" s="182"/>
      <c r="AF39" s="182"/>
      <c r="AG39" s="243"/>
      <c r="AH39" s="243"/>
      <c r="AI39" s="318"/>
      <c r="AJ39" s="151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183">
        <v>3</v>
      </c>
      <c r="B40" s="140" t="s">
        <v>174</v>
      </c>
      <c r="C40" s="792">
        <f aca="true" t="shared" si="12" ref="C40:C49">D40+H40</f>
        <v>0</v>
      </c>
      <c r="D40" s="449"/>
      <c r="E40" s="395"/>
      <c r="F40" s="666"/>
      <c r="G40" s="449"/>
      <c r="H40" s="591"/>
      <c r="I40" s="792"/>
      <c r="J40" s="792">
        <f t="shared" si="8"/>
        <v>95000</v>
      </c>
      <c r="K40" s="449">
        <f t="shared" si="9"/>
        <v>0</v>
      </c>
      <c r="L40" s="591"/>
      <c r="M40" s="591"/>
      <c r="N40" s="591"/>
      <c r="O40" s="591"/>
      <c r="P40" s="591"/>
      <c r="Q40" s="807"/>
      <c r="R40" s="395"/>
      <c r="S40" s="432">
        <v>95000</v>
      </c>
      <c r="T40" s="449">
        <f t="shared" si="10"/>
        <v>540000</v>
      </c>
      <c r="U40" s="395">
        <v>445000</v>
      </c>
      <c r="V40" s="432"/>
      <c r="W40" s="660">
        <f t="shared" si="11"/>
        <v>540000</v>
      </c>
      <c r="X40" s="591">
        <v>540000</v>
      </c>
      <c r="Y40" s="182"/>
      <c r="Z40" s="182"/>
      <c r="AA40" s="318"/>
      <c r="AB40" s="243"/>
      <c r="AC40" s="390"/>
      <c r="AD40" s="92"/>
      <c r="AE40" s="182"/>
      <c r="AF40" s="182"/>
      <c r="AG40" s="243"/>
      <c r="AH40" s="243"/>
      <c r="AI40" s="318"/>
      <c r="AJ40" s="151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183">
        <v>3</v>
      </c>
      <c r="B41" s="140" t="s">
        <v>175</v>
      </c>
      <c r="C41" s="792">
        <f t="shared" si="12"/>
        <v>0</v>
      </c>
      <c r="D41" s="449"/>
      <c r="E41" s="395"/>
      <c r="F41" s="666"/>
      <c r="G41" s="449"/>
      <c r="H41" s="591"/>
      <c r="I41" s="792"/>
      <c r="J41" s="792">
        <f t="shared" si="8"/>
        <v>0</v>
      </c>
      <c r="K41" s="449">
        <f t="shared" si="9"/>
        <v>0</v>
      </c>
      <c r="L41" s="591"/>
      <c r="M41" s="591"/>
      <c r="N41" s="591"/>
      <c r="O41" s="591"/>
      <c r="P41" s="591"/>
      <c r="Q41" s="807"/>
      <c r="R41" s="395"/>
      <c r="S41" s="432"/>
      <c r="T41" s="449">
        <f t="shared" si="10"/>
        <v>126100</v>
      </c>
      <c r="U41" s="395">
        <v>126100</v>
      </c>
      <c r="V41" s="432"/>
      <c r="W41" s="660">
        <f t="shared" si="11"/>
        <v>126100</v>
      </c>
      <c r="X41" s="591">
        <v>126100</v>
      </c>
      <c r="Y41" s="182"/>
      <c r="Z41" s="182"/>
      <c r="AA41" s="318"/>
      <c r="AB41" s="243"/>
      <c r="AC41" s="390"/>
      <c r="AD41" s="92"/>
      <c r="AE41" s="182"/>
      <c r="AF41" s="182"/>
      <c r="AG41" s="243"/>
      <c r="AH41" s="243"/>
      <c r="AI41" s="318"/>
      <c r="AJ41" s="151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>
      <c r="A42" s="1335">
        <v>1</v>
      </c>
      <c r="B42" s="1336" t="s">
        <v>179</v>
      </c>
      <c r="C42" s="792">
        <f t="shared" si="12"/>
        <v>0</v>
      </c>
      <c r="D42" s="449"/>
      <c r="E42" s="395"/>
      <c r="F42" s="666"/>
      <c r="G42" s="449"/>
      <c r="H42" s="591"/>
      <c r="I42" s="792"/>
      <c r="J42" s="790">
        <f t="shared" si="8"/>
        <v>8010</v>
      </c>
      <c r="K42" s="617">
        <f t="shared" si="9"/>
        <v>0</v>
      </c>
      <c r="L42" s="591"/>
      <c r="M42" s="591"/>
      <c r="N42" s="591"/>
      <c r="O42" s="591"/>
      <c r="P42" s="591"/>
      <c r="Q42" s="807"/>
      <c r="R42" s="395"/>
      <c r="S42" s="793">
        <v>8010</v>
      </c>
      <c r="T42" s="617">
        <f t="shared" si="10"/>
        <v>0</v>
      </c>
      <c r="U42" s="791">
        <v>-8010</v>
      </c>
      <c r="V42" s="793"/>
      <c r="W42" s="616">
        <f t="shared" si="11"/>
        <v>0</v>
      </c>
      <c r="X42" s="591"/>
      <c r="Y42" s="182"/>
      <c r="Z42" s="182"/>
      <c r="AA42" s="318"/>
      <c r="AB42" s="243"/>
      <c r="AC42" s="390"/>
      <c r="AD42" s="92"/>
      <c r="AE42" s="182"/>
      <c r="AF42" s="182"/>
      <c r="AG42" s="243"/>
      <c r="AH42" s="243"/>
      <c r="AI42" s="318"/>
      <c r="AJ42" s="151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.75">
      <c r="A43" s="1335">
        <v>1</v>
      </c>
      <c r="B43" s="1336" t="s">
        <v>185</v>
      </c>
      <c r="C43" s="792">
        <f t="shared" si="12"/>
        <v>0</v>
      </c>
      <c r="D43" s="449"/>
      <c r="E43" s="395"/>
      <c r="F43" s="666"/>
      <c r="G43" s="449"/>
      <c r="H43" s="591"/>
      <c r="I43" s="792"/>
      <c r="J43" s="790">
        <f t="shared" si="8"/>
        <v>3000</v>
      </c>
      <c r="K43" s="818">
        <f t="shared" si="9"/>
        <v>0</v>
      </c>
      <c r="L43" s="591"/>
      <c r="M43" s="591"/>
      <c r="N43" s="591"/>
      <c r="O43" s="591"/>
      <c r="P43" s="591"/>
      <c r="Q43" s="807"/>
      <c r="R43" s="395"/>
      <c r="S43" s="793">
        <v>3000</v>
      </c>
      <c r="T43" s="617">
        <f t="shared" si="10"/>
        <v>0</v>
      </c>
      <c r="U43" s="791">
        <v>-3000</v>
      </c>
      <c r="V43" s="793"/>
      <c r="W43" s="616">
        <f t="shared" si="11"/>
        <v>0</v>
      </c>
      <c r="X43" s="591"/>
      <c r="Y43" s="182"/>
      <c r="Z43" s="182"/>
      <c r="AA43" s="318"/>
      <c r="AB43" s="243"/>
      <c r="AC43" s="390"/>
      <c r="AD43" s="92"/>
      <c r="AE43" s="182"/>
      <c r="AF43" s="182"/>
      <c r="AG43" s="243"/>
      <c r="AH43" s="243"/>
      <c r="AI43" s="318"/>
      <c r="AJ43" s="151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thickBot="1">
      <c r="A44" s="167"/>
      <c r="B44" s="139"/>
      <c r="C44" s="792">
        <f t="shared" si="12"/>
        <v>0</v>
      </c>
      <c r="D44" s="449"/>
      <c r="E44" s="395"/>
      <c r="F44" s="666"/>
      <c r="G44" s="449"/>
      <c r="H44" s="591"/>
      <c r="I44" s="792"/>
      <c r="J44" s="792">
        <f t="shared" si="8"/>
        <v>0</v>
      </c>
      <c r="K44" s="591">
        <f t="shared" si="9"/>
        <v>0</v>
      </c>
      <c r="L44" s="591"/>
      <c r="M44" s="591"/>
      <c r="N44" s="591"/>
      <c r="O44" s="591"/>
      <c r="P44" s="591"/>
      <c r="Q44" s="807"/>
      <c r="R44" s="395"/>
      <c r="S44" s="432"/>
      <c r="T44" s="449">
        <f t="shared" si="10"/>
        <v>0</v>
      </c>
      <c r="U44" s="395"/>
      <c r="V44" s="432"/>
      <c r="W44" s="660">
        <f t="shared" si="11"/>
        <v>0</v>
      </c>
      <c r="X44" s="591"/>
      <c r="Y44" s="182"/>
      <c r="Z44" s="182"/>
      <c r="AA44" s="318"/>
      <c r="AB44" s="243"/>
      <c r="AC44" s="390"/>
      <c r="AD44" s="92"/>
      <c r="AE44" s="182"/>
      <c r="AF44" s="182"/>
      <c r="AG44" s="243"/>
      <c r="AH44" s="243"/>
      <c r="AI44" s="318"/>
      <c r="AJ44" s="151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 hidden="1">
      <c r="A45" s="167"/>
      <c r="B45" s="139"/>
      <c r="C45" s="792">
        <f t="shared" si="12"/>
        <v>0</v>
      </c>
      <c r="D45" s="449"/>
      <c r="E45" s="395"/>
      <c r="F45" s="666"/>
      <c r="G45" s="449"/>
      <c r="H45" s="591"/>
      <c r="I45" s="792"/>
      <c r="J45" s="792">
        <f t="shared" si="8"/>
        <v>0</v>
      </c>
      <c r="K45" s="591">
        <f t="shared" si="9"/>
        <v>0</v>
      </c>
      <c r="L45" s="591"/>
      <c r="M45" s="591"/>
      <c r="N45" s="591"/>
      <c r="O45" s="591"/>
      <c r="P45" s="591"/>
      <c r="Q45" s="807"/>
      <c r="R45" s="395"/>
      <c r="S45" s="432"/>
      <c r="T45" s="449">
        <f t="shared" si="10"/>
        <v>0</v>
      </c>
      <c r="U45" s="395"/>
      <c r="V45" s="432"/>
      <c r="W45" s="660">
        <f t="shared" si="11"/>
        <v>0</v>
      </c>
      <c r="X45" s="591"/>
      <c r="Y45" s="182"/>
      <c r="Z45" s="182"/>
      <c r="AA45" s="318"/>
      <c r="AB45" s="243"/>
      <c r="AC45" s="390"/>
      <c r="AD45" s="92"/>
      <c r="AE45" s="182"/>
      <c r="AF45" s="182"/>
      <c r="AG45" s="243"/>
      <c r="AH45" s="243"/>
      <c r="AI45" s="318"/>
      <c r="AJ45" s="151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hidden="1">
      <c r="A46" s="167"/>
      <c r="B46" s="139"/>
      <c r="C46" s="792">
        <f t="shared" si="12"/>
        <v>0</v>
      </c>
      <c r="D46" s="449"/>
      <c r="E46" s="395"/>
      <c r="F46" s="666"/>
      <c r="G46" s="449"/>
      <c r="H46" s="591"/>
      <c r="I46" s="792"/>
      <c r="J46" s="792">
        <f t="shared" si="8"/>
        <v>0</v>
      </c>
      <c r="K46" s="591">
        <f t="shared" si="9"/>
        <v>0</v>
      </c>
      <c r="L46" s="591"/>
      <c r="M46" s="591"/>
      <c r="N46" s="591"/>
      <c r="O46" s="591"/>
      <c r="P46" s="591"/>
      <c r="Q46" s="807"/>
      <c r="R46" s="395"/>
      <c r="S46" s="432"/>
      <c r="T46" s="449">
        <f t="shared" si="10"/>
        <v>0</v>
      </c>
      <c r="U46" s="395"/>
      <c r="V46" s="432"/>
      <c r="W46" s="660">
        <f t="shared" si="11"/>
        <v>0</v>
      </c>
      <c r="X46" s="591"/>
      <c r="Y46" s="182"/>
      <c r="Z46" s="182"/>
      <c r="AA46" s="318"/>
      <c r="AB46" s="243"/>
      <c r="AC46" s="390"/>
      <c r="AD46" s="92"/>
      <c r="AE46" s="182"/>
      <c r="AF46" s="182"/>
      <c r="AG46" s="243"/>
      <c r="AH46" s="243"/>
      <c r="AI46" s="318"/>
      <c r="AJ46" s="151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hidden="1">
      <c r="A47" s="167"/>
      <c r="B47" s="139"/>
      <c r="C47" s="792">
        <f t="shared" si="12"/>
        <v>0</v>
      </c>
      <c r="D47" s="449"/>
      <c r="E47" s="395"/>
      <c r="F47" s="666"/>
      <c r="G47" s="449"/>
      <c r="H47" s="591"/>
      <c r="I47" s="792"/>
      <c r="J47" s="792">
        <f t="shared" si="8"/>
        <v>0</v>
      </c>
      <c r="K47" s="591">
        <f t="shared" si="9"/>
        <v>0</v>
      </c>
      <c r="L47" s="591"/>
      <c r="M47" s="591"/>
      <c r="N47" s="591"/>
      <c r="O47" s="591"/>
      <c r="P47" s="591"/>
      <c r="Q47" s="807"/>
      <c r="R47" s="395"/>
      <c r="S47" s="432"/>
      <c r="T47" s="449">
        <f t="shared" si="10"/>
        <v>0</v>
      </c>
      <c r="U47" s="395"/>
      <c r="V47" s="432"/>
      <c r="W47" s="660">
        <f t="shared" si="11"/>
        <v>0</v>
      </c>
      <c r="X47" s="591"/>
      <c r="Y47" s="182"/>
      <c r="Z47" s="182"/>
      <c r="AA47" s="318"/>
      <c r="AB47" s="243"/>
      <c r="AC47" s="390"/>
      <c r="AD47" s="92"/>
      <c r="AE47" s="182"/>
      <c r="AF47" s="182"/>
      <c r="AG47" s="243"/>
      <c r="AH47" s="243"/>
      <c r="AI47" s="318"/>
      <c r="AJ47" s="151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hidden="1">
      <c r="A48" s="167"/>
      <c r="B48" s="139"/>
      <c r="C48" s="792">
        <f t="shared" si="12"/>
        <v>0</v>
      </c>
      <c r="D48" s="449"/>
      <c r="E48" s="395"/>
      <c r="F48" s="666"/>
      <c r="G48" s="449"/>
      <c r="H48" s="591"/>
      <c r="I48" s="792"/>
      <c r="J48" s="792">
        <f t="shared" si="8"/>
        <v>0</v>
      </c>
      <c r="K48" s="591">
        <f t="shared" si="9"/>
        <v>0</v>
      </c>
      <c r="L48" s="591"/>
      <c r="M48" s="591"/>
      <c r="N48" s="591"/>
      <c r="O48" s="591"/>
      <c r="P48" s="591"/>
      <c r="Q48" s="807"/>
      <c r="R48" s="395"/>
      <c r="S48" s="432"/>
      <c r="T48" s="449">
        <f t="shared" si="10"/>
        <v>0</v>
      </c>
      <c r="U48" s="395"/>
      <c r="V48" s="432"/>
      <c r="W48" s="660">
        <f t="shared" si="11"/>
        <v>0</v>
      </c>
      <c r="X48" s="591"/>
      <c r="Y48" s="182"/>
      <c r="Z48" s="182"/>
      <c r="AA48" s="318"/>
      <c r="AB48" s="243"/>
      <c r="AC48" s="390"/>
      <c r="AD48" s="92"/>
      <c r="AE48" s="182"/>
      <c r="AF48" s="182"/>
      <c r="AG48" s="243"/>
      <c r="AH48" s="243"/>
      <c r="AI48" s="318"/>
      <c r="AJ48" s="151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3.5" hidden="1" thickBot="1">
      <c r="A49" s="81"/>
      <c r="B49" s="139"/>
      <c r="C49" s="792">
        <f t="shared" si="12"/>
        <v>0</v>
      </c>
      <c r="D49" s="449"/>
      <c r="E49" s="395"/>
      <c r="F49" s="666"/>
      <c r="G49" s="449"/>
      <c r="H49" s="591"/>
      <c r="I49" s="792"/>
      <c r="J49" s="792">
        <f t="shared" si="8"/>
        <v>0</v>
      </c>
      <c r="K49" s="591">
        <f t="shared" si="9"/>
        <v>0</v>
      </c>
      <c r="L49" s="591"/>
      <c r="M49" s="591"/>
      <c r="N49" s="591"/>
      <c r="O49" s="591"/>
      <c r="P49" s="591"/>
      <c r="Q49" s="807"/>
      <c r="R49" s="395"/>
      <c r="S49" s="432"/>
      <c r="T49" s="449">
        <f t="shared" si="10"/>
        <v>0</v>
      </c>
      <c r="U49" s="395"/>
      <c r="V49" s="432"/>
      <c r="W49" s="660">
        <f t="shared" si="11"/>
        <v>0</v>
      </c>
      <c r="X49" s="591"/>
      <c r="Y49" s="182"/>
      <c r="Z49" s="182"/>
      <c r="AA49" s="318"/>
      <c r="AB49" s="243"/>
      <c r="AC49" s="390"/>
      <c r="AD49" s="92"/>
      <c r="AE49" s="182"/>
      <c r="AF49" s="182"/>
      <c r="AG49" s="243"/>
      <c r="AH49" s="243"/>
      <c r="AI49" s="318"/>
      <c r="AJ49" s="151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7" ht="13.5" thickBot="1">
      <c r="A50" s="95"/>
      <c r="B50" s="30" t="s">
        <v>35</v>
      </c>
      <c r="C50" s="70">
        <f aca="true" t="shared" si="13" ref="C50:X50">SUM(C38:C49)</f>
        <v>0</v>
      </c>
      <c r="D50" s="78">
        <f t="shared" si="13"/>
        <v>0</v>
      </c>
      <c r="E50" s="72">
        <f>SUM(E38:E49)</f>
        <v>0</v>
      </c>
      <c r="F50" s="96">
        <f>SUM(F38:F49)</f>
        <v>0</v>
      </c>
      <c r="G50" s="73"/>
      <c r="H50" s="70">
        <f t="shared" si="13"/>
        <v>0</v>
      </c>
      <c r="I50" s="70">
        <f t="shared" si="13"/>
        <v>0</v>
      </c>
      <c r="J50" s="70">
        <f t="shared" si="13"/>
        <v>206075.9</v>
      </c>
      <c r="K50" s="76">
        <f t="shared" si="13"/>
        <v>74074</v>
      </c>
      <c r="L50" s="76">
        <f t="shared" si="13"/>
        <v>74074</v>
      </c>
      <c r="M50" s="1360"/>
      <c r="N50" s="1360">
        <f t="shared" si="13"/>
        <v>0</v>
      </c>
      <c r="O50" s="76">
        <f t="shared" si="13"/>
        <v>25185.2</v>
      </c>
      <c r="P50" s="76">
        <f t="shared" si="13"/>
        <v>740.7</v>
      </c>
      <c r="Q50" s="115">
        <f t="shared" si="13"/>
        <v>0</v>
      </c>
      <c r="R50" s="72">
        <f t="shared" si="13"/>
        <v>66</v>
      </c>
      <c r="S50" s="147">
        <f t="shared" si="13"/>
        <v>106010</v>
      </c>
      <c r="T50" s="78">
        <f t="shared" si="13"/>
        <v>666100</v>
      </c>
      <c r="U50" s="72">
        <f t="shared" si="13"/>
        <v>560090</v>
      </c>
      <c r="V50" s="147">
        <f t="shared" si="13"/>
        <v>0</v>
      </c>
      <c r="W50" s="73">
        <f t="shared" si="13"/>
        <v>766165.9</v>
      </c>
      <c r="X50" s="71">
        <f t="shared" si="13"/>
        <v>766166</v>
      </c>
      <c r="Y50" s="72">
        <f>SUM(Y38:Y49)</f>
        <v>0</v>
      </c>
      <c r="Z50" s="72">
        <f>SUM(Z38:Z49)</f>
        <v>0</v>
      </c>
      <c r="AA50" s="147">
        <f>SUM(AA38:AA49)</f>
        <v>0</v>
      </c>
      <c r="AB50" s="72">
        <f>SUM(AB38:AB49)</f>
        <v>0</v>
      </c>
      <c r="AC50" s="388">
        <f>SUM(AC38:AC49)</f>
        <v>74074</v>
      </c>
      <c r="AD50" s="71"/>
      <c r="AE50" s="72"/>
      <c r="AF50" s="72"/>
      <c r="AG50" s="72"/>
      <c r="AH50" s="72"/>
      <c r="AI50" s="147"/>
      <c r="AJ50" s="96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ht="12.75">
      <c r="A51" s="1335">
        <v>1</v>
      </c>
      <c r="B51" s="1336" t="s">
        <v>195</v>
      </c>
      <c r="C51" s="88">
        <f aca="true" t="shared" si="14" ref="C51:C64">D51+H51</f>
        <v>0</v>
      </c>
      <c r="D51" s="90"/>
      <c r="E51" s="181"/>
      <c r="F51" s="149"/>
      <c r="G51" s="90"/>
      <c r="H51" s="89"/>
      <c r="I51" s="88"/>
      <c r="J51" s="790">
        <f aca="true" t="shared" si="15" ref="J51:J64">K51+O51+P51+Q51+R51+S51</f>
        <v>3995</v>
      </c>
      <c r="K51" s="1348">
        <f aca="true" t="shared" si="16" ref="K51:K57">L51+N51</f>
        <v>0</v>
      </c>
      <c r="L51" s="1348"/>
      <c r="M51" s="1351"/>
      <c r="N51" s="1351"/>
      <c r="O51" s="1351"/>
      <c r="P51" s="1351"/>
      <c r="Q51" s="1398"/>
      <c r="R51" s="1399"/>
      <c r="S51" s="1400">
        <v>3995</v>
      </c>
      <c r="T51" s="1353">
        <f aca="true" t="shared" si="17" ref="T51:T62">S51+U51</f>
        <v>0</v>
      </c>
      <c r="U51" s="870">
        <v>-3995</v>
      </c>
      <c r="V51" s="863"/>
      <c r="W51" s="616">
        <f aca="true" t="shared" si="18" ref="W51:W64">J51+U51</f>
        <v>0</v>
      </c>
      <c r="X51" s="799"/>
      <c r="Y51" s="181"/>
      <c r="Z51" s="181"/>
      <c r="AA51" s="317"/>
      <c r="AB51" s="242"/>
      <c r="AC51" s="389"/>
      <c r="AD51" s="89"/>
      <c r="AE51" s="181"/>
      <c r="AF51" s="181"/>
      <c r="AG51" s="242"/>
      <c r="AH51" s="242"/>
      <c r="AI51" s="317"/>
      <c r="AJ51" s="149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2.75">
      <c r="A52" s="183">
        <v>3</v>
      </c>
      <c r="B52" s="140" t="s">
        <v>199</v>
      </c>
      <c r="C52" s="91">
        <f t="shared" si="14"/>
        <v>0</v>
      </c>
      <c r="D52" s="99"/>
      <c r="E52" s="282"/>
      <c r="F52" s="284"/>
      <c r="G52" s="99"/>
      <c r="H52" s="98"/>
      <c r="I52" s="97"/>
      <c r="J52" s="792">
        <f t="shared" si="15"/>
        <v>-4000</v>
      </c>
      <c r="K52" s="593">
        <f t="shared" si="16"/>
        <v>0</v>
      </c>
      <c r="L52" s="593"/>
      <c r="M52" s="98"/>
      <c r="N52" s="98"/>
      <c r="O52" s="593"/>
      <c r="P52" s="593"/>
      <c r="Q52" s="177"/>
      <c r="R52" s="368">
        <v>-4000</v>
      </c>
      <c r="S52" s="871"/>
      <c r="T52" s="367">
        <f t="shared" si="17"/>
        <v>4000</v>
      </c>
      <c r="U52" s="368">
        <v>4000</v>
      </c>
      <c r="V52" s="433"/>
      <c r="W52" s="858">
        <f t="shared" si="18"/>
        <v>0</v>
      </c>
      <c r="X52" s="593"/>
      <c r="Y52" s="282"/>
      <c r="Z52" s="282"/>
      <c r="AA52" s="319"/>
      <c r="AB52" s="283"/>
      <c r="AC52" s="862"/>
      <c r="AD52" s="98"/>
      <c r="AE52" s="282"/>
      <c r="AF52" s="282"/>
      <c r="AG52" s="283"/>
      <c r="AH52" s="283"/>
      <c r="AI52" s="319"/>
      <c r="AJ52" s="28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>
      <c r="A53" s="1335">
        <v>1</v>
      </c>
      <c r="B53" s="1336" t="s">
        <v>203</v>
      </c>
      <c r="C53" s="91">
        <f t="shared" si="14"/>
        <v>0</v>
      </c>
      <c r="D53" s="99"/>
      <c r="E53" s="282"/>
      <c r="F53" s="284"/>
      <c r="G53" s="99"/>
      <c r="H53" s="98"/>
      <c r="I53" s="97"/>
      <c r="J53" s="790">
        <f t="shared" si="15"/>
        <v>-20000</v>
      </c>
      <c r="K53" s="613">
        <f t="shared" si="16"/>
        <v>0</v>
      </c>
      <c r="L53" s="613"/>
      <c r="M53" s="865"/>
      <c r="N53" s="865"/>
      <c r="O53" s="865"/>
      <c r="P53" s="865"/>
      <c r="Q53" s="867"/>
      <c r="R53" s="594"/>
      <c r="S53" s="595">
        <v>-20000</v>
      </c>
      <c r="T53" s="617">
        <f t="shared" si="17"/>
        <v>0</v>
      </c>
      <c r="U53" s="594">
        <v>20000</v>
      </c>
      <c r="V53" s="863"/>
      <c r="W53" s="616">
        <f t="shared" si="18"/>
        <v>0</v>
      </c>
      <c r="X53" s="593"/>
      <c r="Y53" s="282"/>
      <c r="Z53" s="282"/>
      <c r="AA53" s="319"/>
      <c r="AB53" s="283"/>
      <c r="AC53" s="391"/>
      <c r="AD53" s="98"/>
      <c r="AE53" s="282"/>
      <c r="AF53" s="282"/>
      <c r="AG53" s="283"/>
      <c r="AH53" s="283"/>
      <c r="AI53" s="319"/>
      <c r="AJ53" s="28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>
      <c r="A54" s="1019">
        <v>3</v>
      </c>
      <c r="B54" s="140" t="s">
        <v>207</v>
      </c>
      <c r="C54" s="91">
        <f>D54+H54</f>
        <v>0</v>
      </c>
      <c r="D54" s="99"/>
      <c r="E54" s="282"/>
      <c r="F54" s="284"/>
      <c r="G54" s="99"/>
      <c r="H54" s="98"/>
      <c r="I54" s="97"/>
      <c r="J54" s="792">
        <f t="shared" si="15"/>
        <v>0</v>
      </c>
      <c r="K54" s="593">
        <f t="shared" si="16"/>
        <v>0</v>
      </c>
      <c r="L54" s="593"/>
      <c r="M54" s="98"/>
      <c r="N54" s="98"/>
      <c r="O54" s="98"/>
      <c r="P54" s="98"/>
      <c r="Q54" s="177"/>
      <c r="R54" s="368"/>
      <c r="S54" s="871"/>
      <c r="T54" s="367">
        <f t="shared" si="17"/>
        <v>3461</v>
      </c>
      <c r="U54" s="368">
        <v>3461</v>
      </c>
      <c r="V54" s="433"/>
      <c r="W54" s="660">
        <f t="shared" si="18"/>
        <v>3461</v>
      </c>
      <c r="X54" s="593">
        <v>3461</v>
      </c>
      <c r="Y54" s="282"/>
      <c r="Z54" s="282"/>
      <c r="AA54" s="319"/>
      <c r="AB54" s="283"/>
      <c r="AC54" s="391"/>
      <c r="AD54" s="98"/>
      <c r="AE54" s="282"/>
      <c r="AF54" s="282"/>
      <c r="AG54" s="283"/>
      <c r="AH54" s="283"/>
      <c r="AI54" s="319"/>
      <c r="AJ54" s="28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>
      <c r="A55" s="1335">
        <v>1</v>
      </c>
      <c r="B55" s="1336" t="s">
        <v>211</v>
      </c>
      <c r="C55" s="91">
        <f>D55+H55</f>
        <v>0</v>
      </c>
      <c r="D55" s="99"/>
      <c r="E55" s="282"/>
      <c r="F55" s="284"/>
      <c r="G55" s="99"/>
      <c r="H55" s="98"/>
      <c r="I55" s="97"/>
      <c r="J55" s="1425">
        <f>K55+O55+P55+Q55+R55+S55</f>
        <v>-3800.77</v>
      </c>
      <c r="K55" s="613">
        <f>L55+N55</f>
        <v>0</v>
      </c>
      <c r="L55" s="613"/>
      <c r="M55" s="865"/>
      <c r="N55" s="865"/>
      <c r="O55" s="865"/>
      <c r="P55" s="865"/>
      <c r="Q55" s="867"/>
      <c r="R55" s="594"/>
      <c r="S55" s="595">
        <v>-3800.77</v>
      </c>
      <c r="T55" s="596">
        <f t="shared" si="17"/>
        <v>0</v>
      </c>
      <c r="U55" s="594">
        <v>3800.77</v>
      </c>
      <c r="V55" s="863"/>
      <c r="W55" s="616">
        <f t="shared" si="18"/>
        <v>0</v>
      </c>
      <c r="X55" s="593"/>
      <c r="Y55" s="282"/>
      <c r="Z55" s="282"/>
      <c r="AA55" s="319"/>
      <c r="AB55" s="283"/>
      <c r="AC55" s="391"/>
      <c r="AD55" s="98"/>
      <c r="AE55" s="282"/>
      <c r="AF55" s="282"/>
      <c r="AG55" s="283"/>
      <c r="AH55" s="283"/>
      <c r="AI55" s="319"/>
      <c r="AJ55" s="28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2.75">
      <c r="A56" s="1019">
        <v>3</v>
      </c>
      <c r="B56" s="140" t="s">
        <v>208</v>
      </c>
      <c r="C56" s="91">
        <f>D56+H56</f>
        <v>0</v>
      </c>
      <c r="D56" s="99"/>
      <c r="E56" s="282"/>
      <c r="F56" s="284"/>
      <c r="G56" s="99"/>
      <c r="H56" s="98"/>
      <c r="I56" s="97"/>
      <c r="J56" s="792">
        <f t="shared" si="15"/>
        <v>0</v>
      </c>
      <c r="K56" s="593">
        <f t="shared" si="16"/>
        <v>0</v>
      </c>
      <c r="L56" s="593"/>
      <c r="M56" s="98"/>
      <c r="N56" s="98"/>
      <c r="O56" s="98"/>
      <c r="P56" s="98"/>
      <c r="Q56" s="177"/>
      <c r="R56" s="368"/>
      <c r="S56" s="871"/>
      <c r="T56" s="367">
        <f t="shared" si="17"/>
        <v>50000</v>
      </c>
      <c r="U56" s="368">
        <v>50000</v>
      </c>
      <c r="V56" s="433"/>
      <c r="W56" s="660">
        <f t="shared" si="18"/>
        <v>50000</v>
      </c>
      <c r="X56" s="593">
        <v>50000</v>
      </c>
      <c r="Y56" s="282"/>
      <c r="Z56" s="282"/>
      <c r="AA56" s="319"/>
      <c r="AB56" s="283"/>
      <c r="AC56" s="391"/>
      <c r="AD56" s="98"/>
      <c r="AE56" s="282"/>
      <c r="AF56" s="282"/>
      <c r="AG56" s="283"/>
      <c r="AH56" s="283"/>
      <c r="AI56" s="319"/>
      <c r="AJ56" s="28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>
      <c r="A57" s="1335">
        <v>1</v>
      </c>
      <c r="B57" s="1336" t="s">
        <v>209</v>
      </c>
      <c r="C57" s="91">
        <f>D57+H57</f>
        <v>0</v>
      </c>
      <c r="D57" s="99"/>
      <c r="E57" s="282"/>
      <c r="F57" s="284"/>
      <c r="G57" s="99"/>
      <c r="H57" s="98"/>
      <c r="I57" s="97"/>
      <c r="J57" s="790">
        <f t="shared" si="15"/>
        <v>-5000</v>
      </c>
      <c r="K57" s="613">
        <f t="shared" si="16"/>
        <v>0</v>
      </c>
      <c r="L57" s="613"/>
      <c r="M57" s="865"/>
      <c r="N57" s="613"/>
      <c r="O57" s="613"/>
      <c r="P57" s="613"/>
      <c r="Q57" s="867"/>
      <c r="R57" s="594"/>
      <c r="S57" s="863">
        <v>-5000</v>
      </c>
      <c r="T57" s="596">
        <f t="shared" si="17"/>
        <v>0</v>
      </c>
      <c r="U57" s="594">
        <v>5000</v>
      </c>
      <c r="V57" s="863"/>
      <c r="W57" s="616">
        <f t="shared" si="18"/>
        <v>0</v>
      </c>
      <c r="X57" s="593"/>
      <c r="Y57" s="282"/>
      <c r="Z57" s="282"/>
      <c r="AA57" s="319"/>
      <c r="AB57" s="283"/>
      <c r="AC57" s="862"/>
      <c r="AD57" s="98"/>
      <c r="AE57" s="282"/>
      <c r="AF57" s="282"/>
      <c r="AG57" s="283"/>
      <c r="AH57" s="283"/>
      <c r="AI57" s="319"/>
      <c r="AJ57" s="28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>
      <c r="A58" s="1019">
        <v>3</v>
      </c>
      <c r="B58" s="140" t="s">
        <v>210</v>
      </c>
      <c r="C58" s="91">
        <f>D58+H58</f>
        <v>0</v>
      </c>
      <c r="D58" s="99"/>
      <c r="E58" s="282"/>
      <c r="F58" s="284"/>
      <c r="G58" s="99"/>
      <c r="H58" s="98"/>
      <c r="I58" s="97"/>
      <c r="J58" s="792">
        <f t="shared" si="15"/>
        <v>1704</v>
      </c>
      <c r="K58" s="593">
        <f aca="true" t="shared" si="19" ref="K58:K63">L58+N58</f>
        <v>1304</v>
      </c>
      <c r="L58" s="593"/>
      <c r="M58" s="98"/>
      <c r="N58" s="593">
        <v>1304</v>
      </c>
      <c r="O58" s="98"/>
      <c r="P58" s="98"/>
      <c r="Q58" s="177"/>
      <c r="R58" s="368">
        <v>400</v>
      </c>
      <c r="S58" s="863"/>
      <c r="T58" s="367">
        <f t="shared" si="17"/>
        <v>147575</v>
      </c>
      <c r="U58" s="368">
        <v>147575</v>
      </c>
      <c r="V58" s="433"/>
      <c r="W58" s="660">
        <f t="shared" si="18"/>
        <v>149279</v>
      </c>
      <c r="X58" s="593">
        <f>400+147575+1304</f>
        <v>149279</v>
      </c>
      <c r="Y58" s="282"/>
      <c r="Z58" s="282"/>
      <c r="AA58" s="319"/>
      <c r="AB58" s="283"/>
      <c r="AC58" s="391"/>
      <c r="AD58" s="98"/>
      <c r="AE58" s="282"/>
      <c r="AF58" s="282"/>
      <c r="AG58" s="283"/>
      <c r="AH58" s="283"/>
      <c r="AI58" s="319"/>
      <c r="AJ58" s="28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3.5" thickBot="1">
      <c r="A59" s="1019">
        <v>3</v>
      </c>
      <c r="B59" s="47"/>
      <c r="C59" s="91">
        <f t="shared" si="14"/>
        <v>0</v>
      </c>
      <c r="D59" s="99"/>
      <c r="E59" s="282"/>
      <c r="F59" s="284"/>
      <c r="G59" s="99"/>
      <c r="H59" s="98"/>
      <c r="I59" s="97"/>
      <c r="J59" s="792">
        <f t="shared" si="15"/>
        <v>0</v>
      </c>
      <c r="K59" s="593">
        <f t="shared" si="19"/>
        <v>0</v>
      </c>
      <c r="L59" s="593"/>
      <c r="M59" s="98"/>
      <c r="N59" s="98"/>
      <c r="O59" s="98"/>
      <c r="P59" s="98"/>
      <c r="Q59" s="177"/>
      <c r="R59" s="368"/>
      <c r="S59" s="871"/>
      <c r="T59" s="367">
        <f t="shared" si="17"/>
        <v>0</v>
      </c>
      <c r="U59" s="368"/>
      <c r="V59" s="433"/>
      <c r="W59" s="660">
        <f t="shared" si="18"/>
        <v>0</v>
      </c>
      <c r="X59" s="593"/>
      <c r="Y59" s="282"/>
      <c r="Z59" s="282"/>
      <c r="AA59" s="320"/>
      <c r="AB59" s="285"/>
      <c r="AC59" s="392"/>
      <c r="AD59" s="98"/>
      <c r="AE59" s="282"/>
      <c r="AF59" s="282"/>
      <c r="AG59" s="285"/>
      <c r="AH59" s="285"/>
      <c r="AI59" s="320"/>
      <c r="AJ59" s="28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 hidden="1">
      <c r="A60" s="1019">
        <v>3</v>
      </c>
      <c r="B60" s="788"/>
      <c r="C60" s="91">
        <f t="shared" si="14"/>
        <v>0</v>
      </c>
      <c r="D60" s="99"/>
      <c r="E60" s="282"/>
      <c r="F60" s="284"/>
      <c r="G60" s="99"/>
      <c r="H60" s="98"/>
      <c r="I60" s="97"/>
      <c r="J60" s="792">
        <f t="shared" si="15"/>
        <v>0</v>
      </c>
      <c r="K60" s="593">
        <f t="shared" si="19"/>
        <v>0</v>
      </c>
      <c r="L60" s="613"/>
      <c r="M60" s="865"/>
      <c r="N60" s="865"/>
      <c r="O60" s="865"/>
      <c r="P60" s="865"/>
      <c r="Q60" s="867"/>
      <c r="R60" s="594"/>
      <c r="S60" s="863"/>
      <c r="T60" s="367">
        <f t="shared" si="17"/>
        <v>0</v>
      </c>
      <c r="U60" s="368"/>
      <c r="V60" s="433"/>
      <c r="W60" s="660">
        <f t="shared" si="18"/>
        <v>0</v>
      </c>
      <c r="X60" s="593"/>
      <c r="Y60" s="282"/>
      <c r="Z60" s="282"/>
      <c r="AA60" s="319"/>
      <c r="AB60" s="283"/>
      <c r="AC60" s="391"/>
      <c r="AD60" s="98"/>
      <c r="AE60" s="282"/>
      <c r="AF60" s="282"/>
      <c r="AG60" s="283"/>
      <c r="AH60" s="283"/>
      <c r="AI60" s="319"/>
      <c r="AJ60" s="28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 hidden="1">
      <c r="A61" s="1019">
        <v>3</v>
      </c>
      <c r="B61" s="788"/>
      <c r="C61" s="91">
        <f t="shared" si="14"/>
        <v>0</v>
      </c>
      <c r="D61" s="93"/>
      <c r="E61" s="182"/>
      <c r="F61" s="151"/>
      <c r="G61" s="93"/>
      <c r="H61" s="92"/>
      <c r="I61" s="91"/>
      <c r="J61" s="792">
        <f t="shared" si="15"/>
        <v>0</v>
      </c>
      <c r="K61" s="593">
        <f t="shared" si="19"/>
        <v>0</v>
      </c>
      <c r="L61" s="593"/>
      <c r="M61" s="98"/>
      <c r="N61" s="98"/>
      <c r="O61" s="92"/>
      <c r="P61" s="92"/>
      <c r="Q61" s="150"/>
      <c r="R61" s="810"/>
      <c r="S61" s="595"/>
      <c r="T61" s="593">
        <f t="shared" si="17"/>
        <v>0</v>
      </c>
      <c r="U61" s="368"/>
      <c r="V61" s="432"/>
      <c r="W61" s="660">
        <f t="shared" si="18"/>
        <v>0</v>
      </c>
      <c r="X61" s="92"/>
      <c r="Y61" s="182"/>
      <c r="Z61" s="182"/>
      <c r="AA61" s="318"/>
      <c r="AB61" s="243"/>
      <c r="AC61" s="390"/>
      <c r="AD61" s="92"/>
      <c r="AE61" s="182"/>
      <c r="AF61" s="182"/>
      <c r="AG61" s="243"/>
      <c r="AH61" s="243"/>
      <c r="AI61" s="318"/>
      <c r="AJ61" s="151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 hidden="1">
      <c r="A62" s="43">
        <v>3</v>
      </c>
      <c r="B62" s="154"/>
      <c r="C62" s="91">
        <f t="shared" si="14"/>
        <v>0</v>
      </c>
      <c r="D62" s="93"/>
      <c r="E62" s="182"/>
      <c r="F62" s="151"/>
      <c r="G62" s="93"/>
      <c r="H62" s="92"/>
      <c r="I62" s="91"/>
      <c r="J62" s="792">
        <f t="shared" si="15"/>
        <v>0</v>
      </c>
      <c r="K62" s="593">
        <f t="shared" si="19"/>
        <v>0</v>
      </c>
      <c r="L62" s="593"/>
      <c r="M62" s="98"/>
      <c r="N62" s="98"/>
      <c r="O62" s="92"/>
      <c r="P62" s="92"/>
      <c r="Q62" s="150"/>
      <c r="R62" s="182"/>
      <c r="S62" s="1299"/>
      <c r="T62" s="449">
        <f t="shared" si="17"/>
        <v>0</v>
      </c>
      <c r="U62" s="395"/>
      <c r="V62" s="432"/>
      <c r="W62" s="660">
        <f t="shared" si="18"/>
        <v>0</v>
      </c>
      <c r="X62" s="92"/>
      <c r="Y62" s="182"/>
      <c r="Z62" s="182"/>
      <c r="AA62" s="318"/>
      <c r="AB62" s="243"/>
      <c r="AC62" s="390"/>
      <c r="AD62" s="92"/>
      <c r="AE62" s="182"/>
      <c r="AF62" s="182"/>
      <c r="AG62" s="243"/>
      <c r="AH62" s="243"/>
      <c r="AI62" s="318"/>
      <c r="AJ62" s="151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 hidden="1">
      <c r="A63" s="43">
        <v>3</v>
      </c>
      <c r="B63" s="154"/>
      <c r="C63" s="155">
        <f t="shared" si="14"/>
        <v>0</v>
      </c>
      <c r="D63" s="158"/>
      <c r="E63" s="286"/>
      <c r="F63" s="153"/>
      <c r="G63" s="158"/>
      <c r="H63" s="156"/>
      <c r="I63" s="155"/>
      <c r="J63" s="857">
        <f t="shared" si="15"/>
        <v>0</v>
      </c>
      <c r="K63" s="593">
        <f t="shared" si="19"/>
        <v>0</v>
      </c>
      <c r="L63" s="593"/>
      <c r="M63" s="98"/>
      <c r="N63" s="98"/>
      <c r="O63" s="156"/>
      <c r="P63" s="156"/>
      <c r="Q63" s="152"/>
      <c r="R63" s="286"/>
      <c r="S63" s="1401"/>
      <c r="T63" s="859">
        <f>U63+S63</f>
        <v>0</v>
      </c>
      <c r="U63" s="854"/>
      <c r="V63" s="860"/>
      <c r="W63" s="861">
        <f t="shared" si="18"/>
        <v>0</v>
      </c>
      <c r="X63" s="156"/>
      <c r="Y63" s="286"/>
      <c r="Z63" s="286"/>
      <c r="AA63" s="321"/>
      <c r="AB63" s="287"/>
      <c r="AC63" s="393"/>
      <c r="AD63" s="156"/>
      <c r="AE63" s="286"/>
      <c r="AF63" s="286"/>
      <c r="AG63" s="287"/>
      <c r="AH63" s="287"/>
      <c r="AI63" s="321"/>
      <c r="AJ63" s="153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3.5" hidden="1" thickBot="1">
      <c r="A64" s="43">
        <v>3</v>
      </c>
      <c r="B64" s="154"/>
      <c r="C64" s="155">
        <f t="shared" si="14"/>
        <v>0</v>
      </c>
      <c r="D64" s="158"/>
      <c r="E64" s="286"/>
      <c r="F64" s="153"/>
      <c r="G64" s="158"/>
      <c r="H64" s="156"/>
      <c r="I64" s="155"/>
      <c r="J64" s="857">
        <f t="shared" si="15"/>
        <v>0</v>
      </c>
      <c r="K64" s="157"/>
      <c r="L64" s="157"/>
      <c r="M64" s="157"/>
      <c r="N64" s="157"/>
      <c r="O64" s="156"/>
      <c r="P64" s="156"/>
      <c r="Q64" s="152"/>
      <c r="R64" s="286"/>
      <c r="S64" s="437"/>
      <c r="T64" s="859">
        <f>S64+U64</f>
        <v>0</v>
      </c>
      <c r="U64" s="854"/>
      <c r="V64" s="860"/>
      <c r="W64" s="861">
        <f t="shared" si="18"/>
        <v>0</v>
      </c>
      <c r="X64" s="156"/>
      <c r="Y64" s="286"/>
      <c r="Z64" s="286"/>
      <c r="AA64" s="321"/>
      <c r="AB64" s="287"/>
      <c r="AC64" s="393"/>
      <c r="AD64" s="156"/>
      <c r="AE64" s="286"/>
      <c r="AF64" s="286"/>
      <c r="AG64" s="287"/>
      <c r="AH64" s="287"/>
      <c r="AI64" s="321"/>
      <c r="AJ64" s="153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thickBot="1">
      <c r="A65" s="95"/>
      <c r="B65" s="30" t="s">
        <v>36</v>
      </c>
      <c r="C65" s="70">
        <f aca="true" t="shared" si="20" ref="C65:X65">SUM(C51:C64)</f>
        <v>0</v>
      </c>
      <c r="D65" s="78">
        <f t="shared" si="20"/>
        <v>0</v>
      </c>
      <c r="E65" s="72">
        <f>SUM(E51:E64)</f>
        <v>0</v>
      </c>
      <c r="F65" s="96">
        <f>SUM(F51:F64)</f>
        <v>0</v>
      </c>
      <c r="G65" s="73">
        <f>SUM(G51:G64)</f>
        <v>0</v>
      </c>
      <c r="H65" s="70">
        <f t="shared" si="20"/>
        <v>0</v>
      </c>
      <c r="I65" s="70">
        <f t="shared" si="20"/>
        <v>0</v>
      </c>
      <c r="J65" s="70">
        <f t="shared" si="20"/>
        <v>-27101.77</v>
      </c>
      <c r="K65" s="70">
        <f t="shared" si="20"/>
        <v>1304</v>
      </c>
      <c r="L65" s="70">
        <f t="shared" si="20"/>
        <v>0</v>
      </c>
      <c r="M65" s="70"/>
      <c r="N65" s="70">
        <f t="shared" si="20"/>
        <v>1304</v>
      </c>
      <c r="O65" s="70">
        <f t="shared" si="20"/>
        <v>0</v>
      </c>
      <c r="P65" s="70">
        <f t="shared" si="20"/>
        <v>0</v>
      </c>
      <c r="Q65" s="115">
        <f t="shared" si="20"/>
        <v>0</v>
      </c>
      <c r="R65" s="72">
        <f t="shared" si="20"/>
        <v>-3600</v>
      </c>
      <c r="S65" s="147">
        <f t="shared" si="20"/>
        <v>-24805.77</v>
      </c>
      <c r="T65" s="78">
        <f t="shared" si="20"/>
        <v>205036</v>
      </c>
      <c r="U65" s="78">
        <f t="shared" si="20"/>
        <v>229841.77000000002</v>
      </c>
      <c r="V65" s="147">
        <f t="shared" si="20"/>
        <v>0</v>
      </c>
      <c r="W65" s="73">
        <f t="shared" si="20"/>
        <v>202740</v>
      </c>
      <c r="X65" s="71">
        <f t="shared" si="20"/>
        <v>202740</v>
      </c>
      <c r="Y65" s="72">
        <f>SUM(Y51:Y64)</f>
        <v>0</v>
      </c>
      <c r="Z65" s="72"/>
      <c r="AA65" s="147">
        <f>SUM(AA51:AA64)</f>
        <v>0</v>
      </c>
      <c r="AB65" s="72">
        <f>SUM(AB51:AB64)</f>
        <v>0</v>
      </c>
      <c r="AC65" s="96">
        <f>SUM(AC51:AC64)</f>
        <v>0</v>
      </c>
      <c r="AD65" s="71"/>
      <c r="AE65" s="72"/>
      <c r="AF65" s="72"/>
      <c r="AG65" s="72"/>
      <c r="AH65" s="72"/>
      <c r="AI65" s="147"/>
      <c r="AJ65" s="96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6" ht="13.5" thickBot="1">
      <c r="A66" s="2"/>
      <c r="B66" s="37" t="s">
        <v>37</v>
      </c>
      <c r="C66" s="74">
        <f aca="true" t="shared" si="21" ref="C66:X66">C23+C37+C50+C65</f>
        <v>0</v>
      </c>
      <c r="D66" s="288">
        <f t="shared" si="21"/>
        <v>0</v>
      </c>
      <c r="E66" s="289">
        <f t="shared" si="21"/>
        <v>0</v>
      </c>
      <c r="F66" s="290">
        <f t="shared" si="21"/>
        <v>0</v>
      </c>
      <c r="G66" s="270">
        <f t="shared" si="21"/>
        <v>0</v>
      </c>
      <c r="H66" s="118">
        <f t="shared" si="21"/>
        <v>0</v>
      </c>
      <c r="I66" s="74">
        <f t="shared" si="21"/>
        <v>0</v>
      </c>
      <c r="J66" s="74">
        <f>K66+O66+P66+Q66+R66+S66</f>
        <v>388938.13000000006</v>
      </c>
      <c r="K66" s="74">
        <f t="shared" si="21"/>
        <v>198796.4</v>
      </c>
      <c r="L66" s="114">
        <f t="shared" si="21"/>
        <v>188492.4</v>
      </c>
      <c r="M66" s="114"/>
      <c r="N66" s="118">
        <f t="shared" si="21"/>
        <v>10304</v>
      </c>
      <c r="O66" s="118">
        <f t="shared" si="21"/>
        <v>64087.100000000006</v>
      </c>
      <c r="P66" s="118">
        <f t="shared" si="21"/>
        <v>1884.4</v>
      </c>
      <c r="Q66" s="178">
        <f t="shared" si="21"/>
        <v>0</v>
      </c>
      <c r="R66" s="289">
        <f t="shared" si="21"/>
        <v>45821.4</v>
      </c>
      <c r="S66" s="322">
        <f t="shared" si="21"/>
        <v>78348.83</v>
      </c>
      <c r="T66" s="288">
        <f t="shared" si="21"/>
        <v>1613905.6</v>
      </c>
      <c r="U66" s="118">
        <f t="shared" si="21"/>
        <v>1535556.77</v>
      </c>
      <c r="V66" s="178">
        <f t="shared" si="21"/>
        <v>0</v>
      </c>
      <c r="W66" s="768">
        <f t="shared" si="21"/>
        <v>1924494.9</v>
      </c>
      <c r="X66" s="387">
        <f t="shared" si="21"/>
        <v>1924495</v>
      </c>
      <c r="Y66" s="289">
        <f>Y23+Y37+Y50+Y65</f>
        <v>0</v>
      </c>
      <c r="Z66" s="289">
        <f>Z23+Z37+Z50+Z65</f>
        <v>0</v>
      </c>
      <c r="AA66" s="322">
        <f>AA23+AA37+AA50+AA65</f>
        <v>0</v>
      </c>
      <c r="AB66" s="289">
        <f>AB23+AB37+AB50+AB65</f>
        <v>0</v>
      </c>
      <c r="AC66" s="290">
        <f>AC23+AC37+AC50+AC65</f>
        <v>188492.4</v>
      </c>
      <c r="AD66" s="387">
        <f aca="true" t="shared" si="22" ref="AD66:AJ66">AD23+AD37+AD50+AD65</f>
        <v>0</v>
      </c>
      <c r="AE66" s="289">
        <f t="shared" si="22"/>
        <v>0</v>
      </c>
      <c r="AF66" s="289">
        <f t="shared" si="22"/>
        <v>0</v>
      </c>
      <c r="AG66" s="289">
        <f t="shared" si="22"/>
        <v>0</v>
      </c>
      <c r="AH66" s="289">
        <f t="shared" si="22"/>
        <v>0</v>
      </c>
      <c r="AI66" s="322">
        <f t="shared" si="22"/>
        <v>0</v>
      </c>
      <c r="AJ66" s="290">
        <f t="shared" si="22"/>
        <v>0</v>
      </c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3.5" thickBot="1">
      <c r="A67" s="29"/>
      <c r="B67" s="224" t="s">
        <v>193</v>
      </c>
      <c r="C67" s="225">
        <f aca="true" t="shared" si="23" ref="C67:L67">C15+C66</f>
        <v>497826</v>
      </c>
      <c r="D67" s="226">
        <f t="shared" si="23"/>
        <v>153826</v>
      </c>
      <c r="E67" s="227">
        <f t="shared" si="23"/>
        <v>0</v>
      </c>
      <c r="F67" s="579">
        <f t="shared" si="23"/>
        <v>0</v>
      </c>
      <c r="G67" s="226">
        <f t="shared" si="23"/>
        <v>344000</v>
      </c>
      <c r="H67" s="227">
        <f t="shared" si="23"/>
        <v>0</v>
      </c>
      <c r="I67" s="228">
        <f t="shared" si="23"/>
        <v>0</v>
      </c>
      <c r="J67" s="228">
        <f t="shared" si="23"/>
        <v>7716694.13</v>
      </c>
      <c r="K67" s="293">
        <f t="shared" si="23"/>
        <v>4647741.4</v>
      </c>
      <c r="L67" s="293">
        <f t="shared" si="23"/>
        <v>4623444.4</v>
      </c>
      <c r="M67" s="230"/>
      <c r="N67" s="227">
        <f aca="true" t="shared" si="24" ref="N67:AJ67">N15+N66</f>
        <v>24297</v>
      </c>
      <c r="O67" s="293">
        <f t="shared" si="24"/>
        <v>1576729.1</v>
      </c>
      <c r="P67" s="293">
        <f t="shared" si="24"/>
        <v>46234.4</v>
      </c>
      <c r="Q67" s="450">
        <f t="shared" si="24"/>
        <v>0</v>
      </c>
      <c r="R67" s="293">
        <f t="shared" si="24"/>
        <v>940026.4</v>
      </c>
      <c r="S67" s="293">
        <f t="shared" si="24"/>
        <v>505962.83</v>
      </c>
      <c r="T67" s="1429">
        <f t="shared" si="24"/>
        <v>2081748.6</v>
      </c>
      <c r="U67" s="348">
        <f t="shared" si="24"/>
        <v>1575785.77</v>
      </c>
      <c r="V67" s="438">
        <f t="shared" si="24"/>
        <v>0</v>
      </c>
      <c r="W67" s="1469">
        <f t="shared" si="24"/>
        <v>9292479.9</v>
      </c>
      <c r="X67" s="526">
        <f t="shared" si="24"/>
        <v>9292480</v>
      </c>
      <c r="Y67" s="348">
        <f t="shared" si="24"/>
        <v>0</v>
      </c>
      <c r="Z67" s="348">
        <f t="shared" si="24"/>
        <v>0</v>
      </c>
      <c r="AA67" s="438">
        <f t="shared" si="24"/>
        <v>0</v>
      </c>
      <c r="AB67" s="348">
        <f t="shared" si="24"/>
        <v>0</v>
      </c>
      <c r="AC67" s="1430">
        <f t="shared" si="24"/>
        <v>4623444.4</v>
      </c>
      <c r="AD67" s="424">
        <f t="shared" si="24"/>
        <v>0</v>
      </c>
      <c r="AE67" s="292">
        <f t="shared" si="24"/>
        <v>0</v>
      </c>
      <c r="AF67" s="348">
        <f t="shared" si="24"/>
        <v>0</v>
      </c>
      <c r="AG67" s="292">
        <f t="shared" si="24"/>
        <v>0</v>
      </c>
      <c r="AH67" s="292">
        <f t="shared" si="24"/>
        <v>0</v>
      </c>
      <c r="AI67" s="323">
        <f t="shared" si="24"/>
        <v>0</v>
      </c>
      <c r="AJ67" s="293">
        <f t="shared" si="24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>
      <c r="A68" s="455"/>
      <c r="B68" s="691"/>
      <c r="C68" s="699"/>
      <c r="D68" s="720">
        <f>D67+E67+F67</f>
        <v>153826</v>
      </c>
      <c r="E68" s="699"/>
      <c r="F68" s="699"/>
      <c r="G68" s="699"/>
      <c r="H68" s="699"/>
      <c r="I68" s="692"/>
      <c r="J68" s="692"/>
      <c r="K68" s="1466"/>
      <c r="L68" s="1466"/>
      <c r="M68" s="692"/>
      <c r="N68" s="692"/>
      <c r="O68" s="692"/>
      <c r="P68" s="692"/>
      <c r="Q68" s="692"/>
      <c r="R68" s="692"/>
      <c r="S68" s="692"/>
      <c r="T68" s="692"/>
      <c r="U68" s="692"/>
      <c r="V68" s="692">
        <f>V67+V18</f>
        <v>0</v>
      </c>
      <c r="W68" s="692"/>
      <c r="X68" s="692"/>
      <c r="Y68" s="692"/>
      <c r="Z68" s="692"/>
      <c r="AA68" s="692"/>
      <c r="AB68" s="693"/>
      <c r="AC68" s="1470"/>
      <c r="AD68" s="458"/>
      <c r="AE68" s="458"/>
      <c r="AF68" s="458"/>
      <c r="AG68" s="458"/>
      <c r="AH68" s="458"/>
      <c r="AI68" s="458"/>
      <c r="AJ68" s="458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59"/>
      <c r="B69" s="694"/>
      <c r="C69" s="695"/>
      <c r="D69" s="695"/>
      <c r="E69" s="695"/>
      <c r="F69" s="695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  <c r="R69" s="695"/>
      <c r="S69" s="695"/>
      <c r="T69" s="695"/>
      <c r="U69" s="695"/>
      <c r="V69" s="695"/>
      <c r="W69" s="695"/>
      <c r="X69" s="695"/>
      <c r="Y69" s="695"/>
      <c r="Z69" s="695"/>
      <c r="AA69" s="696"/>
      <c r="AB69" s="696"/>
      <c r="AC69" s="696"/>
      <c r="AD69" s="460"/>
      <c r="AE69" s="460"/>
      <c r="AF69" s="460"/>
      <c r="AG69" s="460"/>
      <c r="AH69" s="460"/>
      <c r="AI69" s="460"/>
      <c r="AJ69" s="460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5">
        <v>1</v>
      </c>
      <c r="B70" s="46" t="s">
        <v>16</v>
      </c>
      <c r="C70" s="55">
        <f>D70+E70+F70+G70+H70</f>
        <v>0</v>
      </c>
      <c r="D70" s="56">
        <v>0</v>
      </c>
      <c r="E70" s="56">
        <v>0</v>
      </c>
      <c r="F70" s="868">
        <v>0</v>
      </c>
      <c r="G70" s="56">
        <v>0</v>
      </c>
      <c r="H70" s="56">
        <v>0</v>
      </c>
      <c r="I70" s="570">
        <v>0</v>
      </c>
      <c r="J70" s="570">
        <f>K70+O70+P70+R70+S70</f>
        <v>-16795.77</v>
      </c>
      <c r="K70" s="56">
        <f>L70+N70</f>
        <v>0</v>
      </c>
      <c r="L70" s="56">
        <v>0</v>
      </c>
      <c r="M70" s="56"/>
      <c r="N70" s="56">
        <v>0</v>
      </c>
      <c r="O70" s="56">
        <v>0</v>
      </c>
      <c r="P70" s="56">
        <v>0</v>
      </c>
      <c r="Q70" s="56" t="e">
        <f>#REF!</f>
        <v>#REF!</v>
      </c>
      <c r="R70" s="56">
        <v>0</v>
      </c>
      <c r="S70" s="56">
        <f>S26+S30+S42+S43+S51+S53+S55+S57</f>
        <v>-16795.77</v>
      </c>
      <c r="T70" s="79">
        <f>S70+U70</f>
        <v>0</v>
      </c>
      <c r="U70" s="126">
        <f>U26+U30+U42+U43+U51+U53+U55+U57</f>
        <v>16795.77</v>
      </c>
      <c r="V70" s="57">
        <v>0</v>
      </c>
      <c r="W70" s="55">
        <f>J70+U70+V70</f>
        <v>0</v>
      </c>
      <c r="X70" s="79">
        <v>0</v>
      </c>
      <c r="Y70" s="126">
        <f>Y24</f>
        <v>0</v>
      </c>
      <c r="Z70" s="126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325"/>
      <c r="AJ70" s="297">
        <v>0</v>
      </c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3">
        <v>3</v>
      </c>
      <c r="B71" s="40" t="s">
        <v>16</v>
      </c>
      <c r="C71" s="51">
        <f>D71+E71+F71+G71+H71</f>
        <v>0</v>
      </c>
      <c r="D71" s="54">
        <v>0</v>
      </c>
      <c r="E71" s="54">
        <f>E39</f>
        <v>0</v>
      </c>
      <c r="F71" s="144">
        <v>0</v>
      </c>
      <c r="G71" s="54">
        <v>0</v>
      </c>
      <c r="H71" s="54">
        <v>0</v>
      </c>
      <c r="I71" s="51">
        <v>0</v>
      </c>
      <c r="J71" s="51">
        <f>K71+O71+P71+R71+S71</f>
        <v>405733.9</v>
      </c>
      <c r="K71" s="54">
        <f>L71+N71</f>
        <v>198796.4</v>
      </c>
      <c r="L71" s="54">
        <f>L18+L19+L20+L52+L57+L28+L38</f>
        <v>188492.4</v>
      </c>
      <c r="M71" s="54">
        <f>M18</f>
        <v>0</v>
      </c>
      <c r="N71" s="54">
        <f>N18+N58</f>
        <v>10304</v>
      </c>
      <c r="O71" s="54">
        <f>O18+O19+O20+O52+O57+O28+O38</f>
        <v>64087.100000000006</v>
      </c>
      <c r="P71" s="54">
        <f>P18+P19+P20+P52+P57+P28+P38</f>
        <v>1884.4</v>
      </c>
      <c r="Q71" s="54" t="e">
        <f>Q19+#REF!</f>
        <v>#REF!</v>
      </c>
      <c r="R71" s="54">
        <f>R18+R21+R19+R25+R39+R52+R58</f>
        <v>45821.4</v>
      </c>
      <c r="S71" s="54">
        <f>S25+S40+S54</f>
        <v>95144.6</v>
      </c>
      <c r="T71" s="52">
        <f>S71+U71</f>
        <v>1613905.6</v>
      </c>
      <c r="U71" s="53">
        <f>U22+U24+U27+U29+U40+U41+U52+U54+U56+U58</f>
        <v>1518761</v>
      </c>
      <c r="V71" s="59">
        <f>V41</f>
        <v>0</v>
      </c>
      <c r="W71" s="58">
        <f>J71+U71+V71</f>
        <v>1924494.9</v>
      </c>
      <c r="X71" s="52">
        <f>X18+X19+X20+X21+X22+X24+X27+X28+X29+X38+X39+X40+X41+X54+X56+X58</f>
        <v>1924495</v>
      </c>
      <c r="Y71" s="53" t="e">
        <f>#REF!</f>
        <v>#REF!</v>
      </c>
      <c r="Z71" s="53">
        <v>0</v>
      </c>
      <c r="AA71" s="53">
        <f>AA59</f>
        <v>0</v>
      </c>
      <c r="AB71" s="53">
        <f>AB39</f>
        <v>0</v>
      </c>
      <c r="AC71" s="53">
        <f>AC19+AC20+AC52+AC57+AC28+AC38</f>
        <v>188492.4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176"/>
      <c r="AJ71" s="144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4">
        <v>5</v>
      </c>
      <c r="B72" s="408" t="s">
        <v>16</v>
      </c>
      <c r="C72" s="409">
        <f>D72+E72+F72+G72+H72</f>
        <v>0</v>
      </c>
      <c r="D72" s="410">
        <v>0</v>
      </c>
      <c r="E72" s="410">
        <v>0</v>
      </c>
      <c r="F72" s="869">
        <v>0</v>
      </c>
      <c r="G72" s="61">
        <v>0</v>
      </c>
      <c r="H72" s="61">
        <v>0</v>
      </c>
      <c r="I72" s="62">
        <v>0</v>
      </c>
      <c r="J72" s="60">
        <f>K72+O72+P72+Q72+R72+S72</f>
        <v>0</v>
      </c>
      <c r="K72" s="61">
        <v>0</v>
      </c>
      <c r="L72" s="61">
        <v>0</v>
      </c>
      <c r="M72" s="61"/>
      <c r="N72" s="61">
        <v>0</v>
      </c>
      <c r="O72" s="61">
        <v>0</v>
      </c>
      <c r="P72" s="61">
        <v>0</v>
      </c>
      <c r="Q72" s="61">
        <v>0</v>
      </c>
      <c r="R72" s="123">
        <v>0</v>
      </c>
      <c r="S72" s="123">
        <v>0</v>
      </c>
      <c r="T72" s="80">
        <v>0</v>
      </c>
      <c r="U72" s="127">
        <v>0</v>
      </c>
      <c r="V72" s="62">
        <v>0</v>
      </c>
      <c r="W72" s="60">
        <f>J72+U72+V72</f>
        <v>0</v>
      </c>
      <c r="X72" s="80">
        <v>0</v>
      </c>
      <c r="Y72" s="127">
        <v>0</v>
      </c>
      <c r="Z72" s="127">
        <v>0</v>
      </c>
      <c r="AA72" s="298">
        <v>0</v>
      </c>
      <c r="AB72" s="298">
        <v>0</v>
      </c>
      <c r="AC72" s="298">
        <v>0</v>
      </c>
      <c r="AD72" s="298">
        <v>0</v>
      </c>
      <c r="AE72" s="298">
        <v>0</v>
      </c>
      <c r="AF72" s="298">
        <v>0</v>
      </c>
      <c r="AG72" s="298">
        <v>0</v>
      </c>
      <c r="AH72" s="298">
        <v>0</v>
      </c>
      <c r="AI72" s="326"/>
      <c r="AJ72" s="299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3.5" thickBot="1">
      <c r="A73" s="1130" t="s">
        <v>16</v>
      </c>
      <c r="B73" s="1130"/>
      <c r="C73" s="1131">
        <f>D73+E73+F73+G73+H73</f>
        <v>0</v>
      </c>
      <c r="D73" s="1132">
        <f>SUM(D70:D72)</f>
        <v>0</v>
      </c>
      <c r="E73" s="1132">
        <f>SUM(E70:E72)</f>
        <v>0</v>
      </c>
      <c r="F73" s="1134">
        <f>SUM(F70:F72)</f>
        <v>0</v>
      </c>
      <c r="G73" s="1132">
        <f>SUM(G70:G72)</f>
        <v>0</v>
      </c>
      <c r="H73" s="1132">
        <f aca="true" t="shared" si="25" ref="H73:Q73">SUM(H70:H72)</f>
        <v>0</v>
      </c>
      <c r="I73" s="1133">
        <f t="shared" si="25"/>
        <v>0</v>
      </c>
      <c r="J73" s="1131">
        <f>K73+O73+P73+R73+S73</f>
        <v>388938.13000000006</v>
      </c>
      <c r="K73" s="1132">
        <f t="shared" si="25"/>
        <v>198796.4</v>
      </c>
      <c r="L73" s="1132">
        <f t="shared" si="25"/>
        <v>188492.4</v>
      </c>
      <c r="M73" s="1132">
        <f t="shared" si="25"/>
        <v>0</v>
      </c>
      <c r="N73" s="1132">
        <f t="shared" si="25"/>
        <v>10304</v>
      </c>
      <c r="O73" s="1132">
        <f t="shared" si="25"/>
        <v>64087.100000000006</v>
      </c>
      <c r="P73" s="1132">
        <f t="shared" si="25"/>
        <v>1884.4</v>
      </c>
      <c r="Q73" s="1132" t="e">
        <f t="shared" si="25"/>
        <v>#REF!</v>
      </c>
      <c r="R73" s="1134">
        <f aca="true" t="shared" si="26" ref="R73:AJ73">SUM(R70:R72)</f>
        <v>45821.4</v>
      </c>
      <c r="S73" s="1134">
        <f t="shared" si="26"/>
        <v>78348.83</v>
      </c>
      <c r="T73" s="1132">
        <f t="shared" si="26"/>
        <v>1613905.6</v>
      </c>
      <c r="U73" s="1132">
        <f t="shared" si="26"/>
        <v>1535556.77</v>
      </c>
      <c r="V73" s="1134">
        <f t="shared" si="26"/>
        <v>0</v>
      </c>
      <c r="W73" s="1131">
        <f t="shared" si="26"/>
        <v>1924494.9</v>
      </c>
      <c r="X73" s="1135">
        <f t="shared" si="26"/>
        <v>1924495</v>
      </c>
      <c r="Y73" s="1136" t="e">
        <f>SUM(Y70:Y72)</f>
        <v>#REF!</v>
      </c>
      <c r="Z73" s="1136">
        <f>SUM(Z70:Z72)</f>
        <v>0</v>
      </c>
      <c r="AA73" s="1136">
        <f t="shared" si="26"/>
        <v>0</v>
      </c>
      <c r="AB73" s="1136">
        <f t="shared" si="26"/>
        <v>0</v>
      </c>
      <c r="AC73" s="1136">
        <f t="shared" si="26"/>
        <v>188492.4</v>
      </c>
      <c r="AD73" s="300">
        <f t="shared" si="26"/>
        <v>0</v>
      </c>
      <c r="AE73" s="300">
        <f t="shared" si="26"/>
        <v>0</v>
      </c>
      <c r="AF73" s="300">
        <f t="shared" si="26"/>
        <v>0</v>
      </c>
      <c r="AG73" s="300">
        <f t="shared" si="26"/>
        <v>0</v>
      </c>
      <c r="AH73" s="300">
        <f t="shared" si="26"/>
        <v>0</v>
      </c>
      <c r="AI73" s="327"/>
      <c r="AJ73" s="122">
        <f t="shared" si="26"/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.75">
      <c r="A74" s="48"/>
      <c r="B74" s="1138"/>
      <c r="C74" s="1141"/>
      <c r="D74" s="1141"/>
      <c r="E74" s="1141"/>
      <c r="F74" s="1141"/>
      <c r="G74" s="1141"/>
      <c r="H74" s="1141"/>
      <c r="I74" s="1141"/>
      <c r="J74" s="1141"/>
      <c r="K74" s="1141"/>
      <c r="L74" s="1141"/>
      <c r="M74" s="1141"/>
      <c r="N74" s="1141"/>
      <c r="O74" s="1141"/>
      <c r="P74" s="1141"/>
      <c r="Q74" s="1141"/>
      <c r="R74" s="1141"/>
      <c r="S74" s="1141"/>
      <c r="T74" s="1141"/>
      <c r="U74" s="1141"/>
      <c r="V74" s="1141"/>
      <c r="W74" s="1141"/>
      <c r="X74" s="1142"/>
      <c r="Y74" s="1142"/>
      <c r="Z74" s="1142"/>
      <c r="AA74" s="1142"/>
      <c r="AB74" s="1142"/>
      <c r="AC74" s="1140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t="s">
        <v>38</v>
      </c>
      <c r="C75" s="2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39</v>
      </c>
      <c r="B76" t="s">
        <v>40</v>
      </c>
      <c r="C76" s="2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41</v>
      </c>
      <c r="B77" t="s">
        <v>42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43</v>
      </c>
      <c r="B78" t="s">
        <v>44</v>
      </c>
      <c r="C78" s="2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s="4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3:46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</sheetData>
  <mergeCells count="1">
    <mergeCell ref="G11:I11"/>
  </mergeCells>
  <printOptions horizontalCentered="1"/>
  <pageMargins left="0" right="0.7874015748031497" top="0.7874015748031497" bottom="0" header="0.5118110236220472" footer="0.5118110236220472"/>
  <pageSetup fitToHeight="1" fitToWidth="1" horizontalDpi="600" verticalDpi="600" orientation="landscape" paperSize="9" scale="57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W114"/>
  <sheetViews>
    <sheetView workbookViewId="0" topLeftCell="A1">
      <pane xSplit="3" ySplit="16" topLeftCell="O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C70" sqref="AC70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10.62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2.75390625" style="0" customWidth="1"/>
    <col min="27" max="27" width="9.00390625" style="0" customWidth="1"/>
    <col min="28" max="28" width="9.75390625" style="0" customWidth="1"/>
    <col min="29" max="29" width="10.75390625" style="0" customWidth="1"/>
    <col min="30" max="31" width="10.125" style="0" hidden="1" customWidth="1"/>
    <col min="32" max="32" width="7.875" style="0" hidden="1" customWidth="1"/>
    <col min="33" max="34" width="7.375" style="0" hidden="1" customWidth="1"/>
    <col min="35" max="35" width="7.875" style="0" hidden="1" customWidth="1"/>
  </cols>
  <sheetData>
    <row r="4" ht="18">
      <c r="AA4" s="94"/>
    </row>
    <row r="5" ht="12.75">
      <c r="L5" t="s">
        <v>48</v>
      </c>
    </row>
    <row r="6" spans="2:19" s="23" customFormat="1" ht="18">
      <c r="B6" s="105"/>
      <c r="D6" s="105"/>
      <c r="E6" s="105"/>
      <c r="F6" s="105"/>
      <c r="G6" s="105"/>
      <c r="H6" s="231"/>
      <c r="I6"/>
      <c r="J6" s="105" t="s">
        <v>189</v>
      </c>
      <c r="R6" s="106"/>
      <c r="S6" s="106"/>
    </row>
    <row r="7" spans="2:22" ht="18">
      <c r="B7" s="7"/>
      <c r="C7" s="6"/>
      <c r="D7" s="105"/>
      <c r="E7" s="105"/>
      <c r="F7" s="105"/>
      <c r="G7" s="105"/>
      <c r="H7" s="23"/>
      <c r="J7" s="105"/>
      <c r="K7" s="23"/>
      <c r="L7" s="106"/>
      <c r="M7" s="106"/>
      <c r="N7" s="106"/>
      <c r="O7" s="106"/>
      <c r="P7" s="106"/>
      <c r="Q7" s="106"/>
      <c r="R7" s="106"/>
      <c r="S7" s="106"/>
      <c r="T7" s="106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5" ht="12.75">
      <c r="A9" s="38"/>
      <c r="B9" s="24" t="s">
        <v>0</v>
      </c>
      <c r="C9" s="31" t="s">
        <v>1</v>
      </c>
      <c r="D9" s="13" t="s">
        <v>2</v>
      </c>
      <c r="E9" s="13"/>
      <c r="F9" s="13"/>
      <c r="G9" s="13"/>
      <c r="H9" s="13"/>
      <c r="I9" s="478"/>
      <c r="J9" s="12"/>
      <c r="K9" s="10" t="s">
        <v>3</v>
      </c>
      <c r="L9" s="8"/>
      <c r="M9" s="8"/>
      <c r="N9" s="8"/>
      <c r="O9" s="9"/>
      <c r="P9" s="8"/>
      <c r="Q9" s="8"/>
      <c r="R9" s="8"/>
      <c r="S9" s="9"/>
      <c r="T9" s="162" t="s">
        <v>51</v>
      </c>
      <c r="U9" s="163"/>
      <c r="V9" s="179"/>
      <c r="W9" s="195" t="s">
        <v>4</v>
      </c>
      <c r="X9" s="308"/>
      <c r="Z9" s="162" t="s">
        <v>123</v>
      </c>
      <c r="AA9" s="1509" t="s">
        <v>118</v>
      </c>
      <c r="AB9" s="1510"/>
      <c r="AC9" s="1511"/>
      <c r="AD9" s="361"/>
      <c r="AE9" s="503"/>
      <c r="AF9" s="236"/>
      <c r="AG9" s="235"/>
      <c r="AH9" s="235"/>
      <c r="AI9" s="236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2.75">
      <c r="A10" s="5"/>
      <c r="B10" s="11"/>
      <c r="C10" s="32"/>
      <c r="D10" s="473" t="s">
        <v>84</v>
      </c>
      <c r="E10" s="474"/>
      <c r="F10" s="475"/>
      <c r="G10" s="475"/>
      <c r="H10" s="479"/>
      <c r="I10" s="480"/>
      <c r="J10" s="492"/>
      <c r="K10" s="534"/>
      <c r="L10" s="464"/>
      <c r="M10" s="464"/>
      <c r="N10" s="464"/>
      <c r="O10" s="465"/>
      <c r="P10" s="465"/>
      <c r="Q10" s="465"/>
      <c r="R10" s="465"/>
      <c r="S10" s="466"/>
      <c r="T10" s="467"/>
      <c r="U10" s="468"/>
      <c r="V10" s="469"/>
      <c r="W10" s="261"/>
      <c r="X10" s="467"/>
      <c r="Y10" s="470"/>
      <c r="Z10" s="164" t="s">
        <v>122</v>
      </c>
      <c r="AA10" s="493"/>
      <c r="AB10" s="49"/>
      <c r="AC10" s="658"/>
      <c r="AD10" s="351"/>
      <c r="AE10" s="351"/>
      <c r="AF10" s="472"/>
      <c r="AG10" s="68"/>
      <c r="AH10" s="68"/>
      <c r="AI10" s="472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5" t="s">
        <v>6</v>
      </c>
      <c r="B11" s="5"/>
      <c r="C11" s="14" t="s">
        <v>16</v>
      </c>
      <c r="D11" s="476" t="s">
        <v>85</v>
      </c>
      <c r="E11" s="477"/>
      <c r="F11" s="853"/>
      <c r="G11" s="1508" t="s">
        <v>108</v>
      </c>
      <c r="H11" s="1506"/>
      <c r="I11" s="1507"/>
      <c r="J11" s="567"/>
      <c r="K11" s="545" t="s">
        <v>105</v>
      </c>
      <c r="L11" s="531" t="s">
        <v>84</v>
      </c>
      <c r="M11" s="529"/>
      <c r="N11" s="530"/>
      <c r="O11" s="16" t="s">
        <v>8</v>
      </c>
      <c r="P11" s="173" t="s">
        <v>9</v>
      </c>
      <c r="Q11" s="491" t="s">
        <v>10</v>
      </c>
      <c r="R11" s="141" t="s">
        <v>10</v>
      </c>
      <c r="S11" s="1234" t="s">
        <v>11</v>
      </c>
      <c r="T11" s="575" t="s">
        <v>50</v>
      </c>
      <c r="U11" s="165"/>
      <c r="V11" s="11" t="s">
        <v>49</v>
      </c>
      <c r="W11" s="261"/>
      <c r="X11" s="248" t="s">
        <v>66</v>
      </c>
      <c r="Y11" s="373" t="s">
        <v>4</v>
      </c>
      <c r="Z11" s="824" t="s">
        <v>66</v>
      </c>
      <c r="AA11" s="1255" t="s">
        <v>80</v>
      </c>
      <c r="AB11" s="336" t="s">
        <v>74</v>
      </c>
      <c r="AC11" s="251" t="s">
        <v>93</v>
      </c>
      <c r="AD11" s="418" t="s">
        <v>93</v>
      </c>
      <c r="AE11" s="250"/>
      <c r="AF11" s="338"/>
      <c r="AG11" s="418" t="s">
        <v>17</v>
      </c>
      <c r="AH11" s="487" t="s">
        <v>80</v>
      </c>
      <c r="AI11" s="251" t="s">
        <v>56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5" t="s">
        <v>12</v>
      </c>
      <c r="B12" s="5"/>
      <c r="C12" s="26"/>
      <c r="D12" s="18" t="s">
        <v>13</v>
      </c>
      <c r="E12" s="840" t="s">
        <v>87</v>
      </c>
      <c r="F12" s="850" t="s">
        <v>56</v>
      </c>
      <c r="G12" s="845" t="s">
        <v>110</v>
      </c>
      <c r="H12" s="551" t="s">
        <v>86</v>
      </c>
      <c r="I12" s="552"/>
      <c r="J12" s="1"/>
      <c r="K12" s="545" t="s">
        <v>106</v>
      </c>
      <c r="L12" s="532"/>
      <c r="M12" s="533"/>
      <c r="N12" s="16"/>
      <c r="O12" s="28"/>
      <c r="P12" s="1" t="s">
        <v>14</v>
      </c>
      <c r="Q12" s="1" t="s">
        <v>15</v>
      </c>
      <c r="R12" s="33" t="s">
        <v>47</v>
      </c>
      <c r="S12" s="1235" t="s">
        <v>45</v>
      </c>
      <c r="T12" s="576" t="s">
        <v>16</v>
      </c>
      <c r="U12" s="112" t="s">
        <v>5</v>
      </c>
      <c r="V12" s="14" t="s">
        <v>24</v>
      </c>
      <c r="W12" s="261"/>
      <c r="X12" s="252" t="s">
        <v>67</v>
      </c>
      <c r="Y12" s="374" t="s">
        <v>58</v>
      </c>
      <c r="Z12" s="825" t="s">
        <v>67</v>
      </c>
      <c r="AA12" s="1256" t="s">
        <v>100</v>
      </c>
      <c r="AB12" s="337" t="s">
        <v>75</v>
      </c>
      <c r="AC12" s="255" t="s">
        <v>94</v>
      </c>
      <c r="AD12" s="337" t="s">
        <v>97</v>
      </c>
      <c r="AE12" s="254"/>
      <c r="AF12" s="339"/>
      <c r="AG12" s="419" t="s">
        <v>54</v>
      </c>
      <c r="AH12" s="488" t="s">
        <v>100</v>
      </c>
      <c r="AI12" s="255" t="s">
        <v>59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5" t="s">
        <v>18</v>
      </c>
      <c r="B13" s="11" t="s">
        <v>19</v>
      </c>
      <c r="C13" s="481"/>
      <c r="D13" s="18" t="s">
        <v>20</v>
      </c>
      <c r="E13" s="841" t="s">
        <v>88</v>
      </c>
      <c r="F13" s="851" t="s">
        <v>59</v>
      </c>
      <c r="G13" s="846" t="s">
        <v>87</v>
      </c>
      <c r="H13" s="553" t="s">
        <v>16</v>
      </c>
      <c r="I13" s="554" t="s">
        <v>7</v>
      </c>
      <c r="J13" s="568" t="s">
        <v>16</v>
      </c>
      <c r="K13" s="546" t="s">
        <v>16</v>
      </c>
      <c r="L13" s="15" t="s">
        <v>21</v>
      </c>
      <c r="M13" s="27"/>
      <c r="N13" s="27" t="s">
        <v>22</v>
      </c>
      <c r="O13" s="33"/>
      <c r="P13" s="21"/>
      <c r="Q13" s="1" t="s">
        <v>23</v>
      </c>
      <c r="R13" s="33" t="s">
        <v>46</v>
      </c>
      <c r="S13" s="1235" t="s">
        <v>24</v>
      </c>
      <c r="T13" s="568" t="s">
        <v>25</v>
      </c>
      <c r="U13" s="112" t="s">
        <v>20</v>
      </c>
      <c r="V13" s="14" t="s">
        <v>46</v>
      </c>
      <c r="W13" s="261" t="s">
        <v>16</v>
      </c>
      <c r="X13" s="252" t="s">
        <v>68</v>
      </c>
      <c r="Y13" s="374" t="s">
        <v>61</v>
      </c>
      <c r="Z13" s="825" t="s">
        <v>71</v>
      </c>
      <c r="AA13" s="1256" t="s">
        <v>121</v>
      </c>
      <c r="AB13" s="337" t="s">
        <v>92</v>
      </c>
      <c r="AC13" s="255" t="s">
        <v>95</v>
      </c>
      <c r="AD13" s="337" t="s">
        <v>98</v>
      </c>
      <c r="AE13" s="254"/>
      <c r="AF13" s="339"/>
      <c r="AG13" s="419" t="s">
        <v>31</v>
      </c>
      <c r="AH13" s="488" t="s">
        <v>101</v>
      </c>
      <c r="AI13" s="255" t="s">
        <v>62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9" ht="13.5" thickBot="1">
      <c r="A14" s="39" t="s">
        <v>27</v>
      </c>
      <c r="B14" s="25" t="s">
        <v>28</v>
      </c>
      <c r="C14" s="35"/>
      <c r="D14" s="19" t="s">
        <v>29</v>
      </c>
      <c r="E14" s="842"/>
      <c r="F14" s="851" t="s">
        <v>79</v>
      </c>
      <c r="G14" s="847" t="s">
        <v>109</v>
      </c>
      <c r="H14" s="555"/>
      <c r="I14" s="573" t="s">
        <v>30</v>
      </c>
      <c r="J14" s="569"/>
      <c r="K14" s="172"/>
      <c r="L14" s="17"/>
      <c r="M14" s="17"/>
      <c r="N14" s="174"/>
      <c r="O14" s="20"/>
      <c r="P14" s="17"/>
      <c r="Q14" s="3"/>
      <c r="R14" s="142" t="s">
        <v>25</v>
      </c>
      <c r="S14" s="2"/>
      <c r="T14" s="569"/>
      <c r="U14" s="113" t="s">
        <v>24</v>
      </c>
      <c r="V14" s="35" t="s">
        <v>25</v>
      </c>
      <c r="W14" s="262"/>
      <c r="X14" s="345" t="s">
        <v>69</v>
      </c>
      <c r="Y14" s="375" t="s">
        <v>64</v>
      </c>
      <c r="Z14" s="826" t="s">
        <v>69</v>
      </c>
      <c r="AA14" s="1257" t="s">
        <v>16</v>
      </c>
      <c r="AB14" s="347" t="s">
        <v>91</v>
      </c>
      <c r="AC14" s="258" t="s">
        <v>96</v>
      </c>
      <c r="AD14" s="581" t="s">
        <v>99</v>
      </c>
      <c r="AE14" s="257"/>
      <c r="AF14" s="425"/>
      <c r="AG14" s="420"/>
      <c r="AH14" s="490" t="s">
        <v>102</v>
      </c>
      <c r="AI14" s="258" t="s">
        <v>65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5" thickBot="1">
      <c r="A15" s="5"/>
      <c r="B15" s="925" t="s">
        <v>133</v>
      </c>
      <c r="C15" s="601">
        <f>D15+E15+F15+G15+H15</f>
        <v>1418472</v>
      </c>
      <c r="D15" s="602">
        <v>879807</v>
      </c>
      <c r="E15" s="608">
        <v>22863</v>
      </c>
      <c r="F15" s="852">
        <v>0</v>
      </c>
      <c r="G15" s="848">
        <v>2500</v>
      </c>
      <c r="H15" s="604">
        <v>513302</v>
      </c>
      <c r="I15" s="605">
        <v>458361</v>
      </c>
      <c r="J15" s="605">
        <f>K15+O15+P15+Q15+R15+S15-1992</f>
        <v>4125079</v>
      </c>
      <c r="K15" s="602">
        <f>L15+N15</f>
        <v>2072311</v>
      </c>
      <c r="L15" s="603">
        <v>2062422</v>
      </c>
      <c r="M15" s="604"/>
      <c r="N15" s="604">
        <v>9889</v>
      </c>
      <c r="O15" s="604">
        <v>704584</v>
      </c>
      <c r="P15" s="603">
        <v>20624</v>
      </c>
      <c r="Q15" s="604">
        <v>754553</v>
      </c>
      <c r="R15" s="361">
        <v>464644</v>
      </c>
      <c r="S15" s="606">
        <v>110355</v>
      </c>
      <c r="T15" s="604">
        <f>S15+U15</f>
        <v>415574</v>
      </c>
      <c r="U15" s="361">
        <v>305219</v>
      </c>
      <c r="V15" s="606">
        <v>0</v>
      </c>
      <c r="W15" s="607">
        <f>U15+J15</f>
        <v>4430298</v>
      </c>
      <c r="X15" s="602">
        <v>0</v>
      </c>
      <c r="Y15" s="608">
        <v>0</v>
      </c>
      <c r="Z15" s="827">
        <v>4430298</v>
      </c>
      <c r="AA15" s="609">
        <v>26900</v>
      </c>
      <c r="AB15" s="1045">
        <v>406961</v>
      </c>
      <c r="AC15" s="610">
        <v>1655461</v>
      </c>
      <c r="AD15" s="376">
        <v>0</v>
      </c>
      <c r="AE15" s="260"/>
      <c r="AF15" s="272"/>
      <c r="AG15" s="376">
        <v>0</v>
      </c>
      <c r="AH15" s="309">
        <v>0</v>
      </c>
      <c r="AI15" s="272">
        <v>0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48" customFormat="1" ht="12.75" hidden="1">
      <c r="A16" s="41"/>
      <c r="B16" s="340" t="s">
        <v>78</v>
      </c>
      <c r="C16" s="104"/>
      <c r="D16" s="103"/>
      <c r="E16" s="117"/>
      <c r="F16" s="101"/>
      <c r="G16" s="100"/>
      <c r="H16" s="100"/>
      <c r="I16" s="102"/>
      <c r="J16" s="102">
        <f>K16+O16+P16+Q16+R16+S16</f>
        <v>0</v>
      </c>
      <c r="K16" s="103"/>
      <c r="L16" s="101"/>
      <c r="M16" s="100"/>
      <c r="N16" s="100"/>
      <c r="O16" s="100"/>
      <c r="P16" s="101"/>
      <c r="Q16" s="100"/>
      <c r="R16" s="117"/>
      <c r="S16" s="304"/>
      <c r="T16" s="100">
        <f>S16+U16</f>
        <v>0</v>
      </c>
      <c r="U16" s="117"/>
      <c r="V16" s="304"/>
      <c r="W16" s="268">
        <f>U16+J16</f>
        <v>0</v>
      </c>
      <c r="X16" s="343"/>
      <c r="Y16" s="310"/>
      <c r="Z16" s="828"/>
      <c r="AA16" s="65"/>
      <c r="AB16" s="67"/>
      <c r="AC16" s="259"/>
      <c r="AD16" s="67"/>
      <c r="AE16" s="66"/>
      <c r="AF16" s="259"/>
      <c r="AG16" s="67"/>
      <c r="AH16" s="310"/>
      <c r="AI16" s="259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</row>
    <row r="17" spans="1:49" ht="12.75">
      <c r="A17" s="5"/>
      <c r="B17" s="111" t="s">
        <v>32</v>
      </c>
      <c r="C17" s="184"/>
      <c r="D17" s="185"/>
      <c r="E17" s="189"/>
      <c r="F17" s="186"/>
      <c r="G17" s="188"/>
      <c r="H17" s="186"/>
      <c r="I17" s="187"/>
      <c r="J17" s="234"/>
      <c r="K17" s="233"/>
      <c r="L17" s="186"/>
      <c r="M17" s="188"/>
      <c r="N17" s="188"/>
      <c r="O17" s="188"/>
      <c r="P17" s="186"/>
      <c r="Q17" s="188"/>
      <c r="R17" s="462"/>
      <c r="S17" s="190"/>
      <c r="T17" s="1231"/>
      <c r="U17" s="189"/>
      <c r="V17" s="190"/>
      <c r="W17" s="269"/>
      <c r="X17" s="362"/>
      <c r="Y17" s="462"/>
      <c r="Z17" s="829"/>
      <c r="AA17" s="510"/>
      <c r="AB17" s="377"/>
      <c r="AC17" s="272"/>
      <c r="AD17" s="376"/>
      <c r="AE17" s="260"/>
      <c r="AF17" s="272"/>
      <c r="AG17" s="376"/>
      <c r="AH17" s="309"/>
      <c r="AI17" s="272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2.75">
      <c r="A18" s="81">
        <v>3</v>
      </c>
      <c r="B18" s="140" t="s">
        <v>140</v>
      </c>
      <c r="C18" s="206"/>
      <c r="D18" s="203"/>
      <c r="E18" s="198"/>
      <c r="F18" s="207"/>
      <c r="G18" s="353"/>
      <c r="H18" s="207"/>
      <c r="I18" s="206"/>
      <c r="J18" s="208">
        <f>K18+O18+P18+Q18+R18+S18</f>
        <v>-2242</v>
      </c>
      <c r="K18" s="265">
        <f>L18+N18</f>
        <v>-1661</v>
      </c>
      <c r="L18" s="239">
        <v>-1661</v>
      </c>
      <c r="M18" s="707"/>
      <c r="N18" s="707"/>
      <c r="O18" s="306">
        <v>-564</v>
      </c>
      <c r="P18" s="239">
        <v>-17</v>
      </c>
      <c r="Q18" s="707"/>
      <c r="R18" s="1229"/>
      <c r="S18" s="1236"/>
      <c r="T18" s="577">
        <f>S18+U18</f>
        <v>0</v>
      </c>
      <c r="U18" s="754"/>
      <c r="V18" s="755"/>
      <c r="W18" s="756">
        <f>J18+U18</f>
        <v>-2242</v>
      </c>
      <c r="X18" s="203"/>
      <c r="Y18" s="757"/>
      <c r="Z18" s="782">
        <v>-2242</v>
      </c>
      <c r="AA18" s="1258"/>
      <c r="AB18" s="1253">
        <v>-1661</v>
      </c>
      <c r="AC18" s="709"/>
      <c r="AD18" s="353"/>
      <c r="AE18" s="207"/>
      <c r="AF18" s="426"/>
      <c r="AG18" s="421"/>
      <c r="AH18" s="311"/>
      <c r="AI18" s="20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2.75">
      <c r="A19" s="183">
        <v>3</v>
      </c>
      <c r="B19" s="140" t="s">
        <v>142</v>
      </c>
      <c r="C19" s="206"/>
      <c r="D19" s="203"/>
      <c r="E19" s="198"/>
      <c r="F19" s="207"/>
      <c r="G19" s="353"/>
      <c r="H19" s="207"/>
      <c r="I19" s="206"/>
      <c r="J19" s="208">
        <f aca="true" t="shared" si="0" ref="J19:J26">K19+O19+P19+Q19+R19+S19</f>
        <v>0</v>
      </c>
      <c r="K19" s="265">
        <f aca="true" t="shared" si="1" ref="K19:K26">L19+N19</f>
        <v>0</v>
      </c>
      <c r="L19" s="708"/>
      <c r="M19" s="307"/>
      <c r="N19" s="401"/>
      <c r="O19" s="307"/>
      <c r="P19" s="307"/>
      <c r="Q19" s="307"/>
      <c r="R19" s="1051"/>
      <c r="S19" s="246"/>
      <c r="T19" s="577">
        <f aca="true" t="shared" si="2" ref="T19:T27">S19+U19</f>
        <v>20000</v>
      </c>
      <c r="U19" s="754">
        <v>20000</v>
      </c>
      <c r="V19" s="204"/>
      <c r="W19" s="756">
        <f aca="true" t="shared" si="3" ref="W19:W28">J19+U19</f>
        <v>20000</v>
      </c>
      <c r="X19" s="364"/>
      <c r="Y19" s="505"/>
      <c r="Z19" s="830">
        <v>20000</v>
      </c>
      <c r="AA19" s="412"/>
      <c r="AB19" s="541"/>
      <c r="AC19" s="274"/>
      <c r="AD19" s="355"/>
      <c r="AE19" s="209"/>
      <c r="AF19" s="426"/>
      <c r="AG19" s="421"/>
      <c r="AH19" s="489"/>
      <c r="AI19" s="27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192" customFormat="1" ht="13.5" thickBot="1">
      <c r="A20" s="183"/>
      <c r="B20" s="140"/>
      <c r="C20" s="213"/>
      <c r="D20" s="214"/>
      <c r="E20" s="560"/>
      <c r="F20" s="215"/>
      <c r="G20" s="354"/>
      <c r="H20" s="215"/>
      <c r="I20" s="213"/>
      <c r="J20" s="216">
        <f t="shared" si="0"/>
        <v>0</v>
      </c>
      <c r="K20" s="217">
        <f t="shared" si="1"/>
        <v>0</v>
      </c>
      <c r="L20" s="218"/>
      <c r="M20" s="218"/>
      <c r="N20" s="402"/>
      <c r="O20" s="218"/>
      <c r="P20" s="218"/>
      <c r="Q20" s="218"/>
      <c r="R20" s="245"/>
      <c r="S20" s="247"/>
      <c r="T20" s="1232">
        <f t="shared" si="2"/>
        <v>0</v>
      </c>
      <c r="U20" s="758"/>
      <c r="V20" s="219"/>
      <c r="W20" s="1170">
        <f t="shared" si="3"/>
        <v>0</v>
      </c>
      <c r="X20" s="366"/>
      <c r="Y20" s="506"/>
      <c r="Z20" s="831"/>
      <c r="AA20" s="1259"/>
      <c r="AB20" s="1254"/>
      <c r="AC20" s="1079"/>
      <c r="AD20" s="582"/>
      <c r="AE20" s="275"/>
      <c r="AF20" s="427"/>
      <c r="AG20" s="422"/>
      <c r="AH20" s="312"/>
      <c r="AI20" s="277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</row>
    <row r="21" spans="1:49" ht="12.75" hidden="1">
      <c r="A21" s="183"/>
      <c r="B21" s="140"/>
      <c r="C21" s="211"/>
      <c r="D21" s="205"/>
      <c r="E21" s="561"/>
      <c r="F21" s="209"/>
      <c r="G21" s="355"/>
      <c r="H21" s="209"/>
      <c r="I21" s="211"/>
      <c r="J21" s="201">
        <f t="shared" si="0"/>
        <v>0</v>
      </c>
      <c r="K21" s="212">
        <f t="shared" si="1"/>
        <v>0</v>
      </c>
      <c r="L21" s="210"/>
      <c r="M21" s="210"/>
      <c r="N21" s="403"/>
      <c r="O21" s="210"/>
      <c r="P21" s="210"/>
      <c r="Q21" s="210"/>
      <c r="R21" s="245"/>
      <c r="S21" s="247"/>
      <c r="T21" s="577">
        <f t="shared" si="2"/>
        <v>0</v>
      </c>
      <c r="U21" s="758"/>
      <c r="V21" s="202"/>
      <c r="W21" s="756">
        <f t="shared" si="3"/>
        <v>0</v>
      </c>
      <c r="X21" s="364"/>
      <c r="Y21" s="504"/>
      <c r="Z21" s="832"/>
      <c r="AA21" s="412"/>
      <c r="AB21" s="378"/>
      <c r="AC21" s="274"/>
      <c r="AD21" s="353"/>
      <c r="AE21" s="207"/>
      <c r="AF21" s="426"/>
      <c r="AG21" s="421"/>
      <c r="AH21" s="489"/>
      <c r="AI21" s="27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5" ht="13.5" hidden="1" thickBot="1">
      <c r="A22" s="183"/>
      <c r="B22" s="1093"/>
      <c r="C22" s="211"/>
      <c r="D22" s="205"/>
      <c r="E22" s="561"/>
      <c r="F22" s="209"/>
      <c r="G22" s="355"/>
      <c r="H22" s="209"/>
      <c r="I22" s="211"/>
      <c r="J22" s="201">
        <f t="shared" si="0"/>
        <v>0</v>
      </c>
      <c r="K22" s="212">
        <f t="shared" si="1"/>
        <v>0</v>
      </c>
      <c r="L22" s="209"/>
      <c r="M22" s="209"/>
      <c r="N22" s="403"/>
      <c r="O22" s="209"/>
      <c r="P22" s="209"/>
      <c r="Q22" s="209"/>
      <c r="R22" s="245"/>
      <c r="S22" s="247"/>
      <c r="T22" s="541">
        <f t="shared" si="2"/>
        <v>0</v>
      </c>
      <c r="U22" s="1246"/>
      <c r="V22" s="206"/>
      <c r="W22" s="756">
        <f t="shared" si="3"/>
        <v>0</v>
      </c>
      <c r="X22" s="1112"/>
      <c r="Y22" s="1113"/>
      <c r="Z22" s="1097"/>
      <c r="AA22" s="412"/>
      <c r="AB22" s="379"/>
      <c r="AC22" s="274"/>
      <c r="AD22" s="353"/>
      <c r="AE22" s="207"/>
      <c r="AF22" s="426"/>
      <c r="AG22" s="421"/>
      <c r="AH22" s="489"/>
      <c r="AI22" s="27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12.75" hidden="1">
      <c r="A23" s="81">
        <v>3</v>
      </c>
      <c r="B23" s="140" t="s">
        <v>132</v>
      </c>
      <c r="C23" s="201"/>
      <c r="D23" s="212"/>
      <c r="E23" s="562"/>
      <c r="F23" s="220"/>
      <c r="G23" s="223"/>
      <c r="H23" s="220"/>
      <c r="I23" s="201"/>
      <c r="J23" s="201">
        <f t="shared" si="0"/>
        <v>0</v>
      </c>
      <c r="K23" s="212">
        <f t="shared" si="1"/>
        <v>0</v>
      </c>
      <c r="L23" s="196"/>
      <c r="M23" s="196"/>
      <c r="N23" s="404"/>
      <c r="O23" s="196"/>
      <c r="P23" s="196"/>
      <c r="Q23" s="196"/>
      <c r="R23" s="1230"/>
      <c r="S23" s="247"/>
      <c r="T23" s="577">
        <f t="shared" si="2"/>
        <v>0</v>
      </c>
      <c r="U23" s="1246"/>
      <c r="V23" s="1241"/>
      <c r="W23" s="756">
        <f t="shared" si="3"/>
        <v>0</v>
      </c>
      <c r="X23" s="367"/>
      <c r="Y23" s="505"/>
      <c r="Z23" s="830"/>
      <c r="AA23" s="412"/>
      <c r="AB23" s="379"/>
      <c r="AC23" s="278"/>
      <c r="AD23" s="223"/>
      <c r="AE23" s="220"/>
      <c r="AF23" s="426"/>
      <c r="AG23" s="421"/>
      <c r="AH23" s="489"/>
      <c r="AI23" s="278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2.75" hidden="1">
      <c r="A24" s="407">
        <v>3</v>
      </c>
      <c r="B24" s="140" t="s">
        <v>132</v>
      </c>
      <c r="C24" s="201"/>
      <c r="D24" s="223"/>
      <c r="E24" s="562"/>
      <c r="F24" s="220"/>
      <c r="G24" s="223"/>
      <c r="H24" s="220"/>
      <c r="I24" s="201"/>
      <c r="J24" s="201">
        <f t="shared" si="0"/>
        <v>0</v>
      </c>
      <c r="K24" s="212">
        <f t="shared" si="1"/>
        <v>0</v>
      </c>
      <c r="L24" s="209"/>
      <c r="M24" s="210"/>
      <c r="N24" s="209"/>
      <c r="O24" s="209"/>
      <c r="P24" s="209"/>
      <c r="Q24" s="209"/>
      <c r="R24" s="245"/>
      <c r="S24" s="246"/>
      <c r="T24" s="541">
        <f t="shared" si="2"/>
        <v>0</v>
      </c>
      <c r="U24" s="1246"/>
      <c r="V24" s="1241"/>
      <c r="W24" s="756">
        <f t="shared" si="3"/>
        <v>0</v>
      </c>
      <c r="X24" s="367"/>
      <c r="Y24" s="507"/>
      <c r="Z24" s="830"/>
      <c r="AA24" s="412"/>
      <c r="AB24" s="379"/>
      <c r="AC24" s="278"/>
      <c r="AD24" s="223"/>
      <c r="AE24" s="220"/>
      <c r="AF24" s="426"/>
      <c r="AG24" s="421"/>
      <c r="AH24" s="489"/>
      <c r="AI24" s="278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2.75" hidden="1">
      <c r="A25" s="107"/>
      <c r="B25" s="47"/>
      <c r="C25" s="51"/>
      <c r="D25" s="54"/>
      <c r="E25" s="59"/>
      <c r="F25" s="53"/>
      <c r="G25" s="54"/>
      <c r="H25" s="53"/>
      <c r="I25" s="51"/>
      <c r="J25" s="51">
        <f t="shared" si="0"/>
        <v>0</v>
      </c>
      <c r="K25" s="52">
        <f t="shared" si="1"/>
        <v>0</v>
      </c>
      <c r="L25" s="160"/>
      <c r="M25" s="160"/>
      <c r="N25" s="405"/>
      <c r="O25" s="160"/>
      <c r="P25" s="160"/>
      <c r="Q25" s="160"/>
      <c r="R25" s="176"/>
      <c r="S25" s="85"/>
      <c r="T25" s="83">
        <f t="shared" si="2"/>
        <v>0</v>
      </c>
      <c r="U25" s="1247"/>
      <c r="V25" s="1242"/>
      <c r="W25" s="756">
        <f t="shared" si="3"/>
        <v>0</v>
      </c>
      <c r="X25" s="367"/>
      <c r="Y25" s="505"/>
      <c r="Z25" s="830"/>
      <c r="AA25" s="412"/>
      <c r="AB25" s="379"/>
      <c r="AC25" s="144"/>
      <c r="AD25" s="54"/>
      <c r="AE25" s="53"/>
      <c r="AF25" s="199"/>
      <c r="AG25" s="125"/>
      <c r="AH25" s="316"/>
      <c r="AI25" s="14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2.75" hidden="1">
      <c r="A26" s="237"/>
      <c r="B26" s="47"/>
      <c r="C26" s="51"/>
      <c r="D26" s="54"/>
      <c r="E26" s="59"/>
      <c r="F26" s="53"/>
      <c r="G26" s="54"/>
      <c r="H26" s="53"/>
      <c r="I26" s="51"/>
      <c r="J26" s="301">
        <f t="shared" si="0"/>
        <v>0</v>
      </c>
      <c r="K26" s="52">
        <f t="shared" si="1"/>
        <v>0</v>
      </c>
      <c r="L26" s="160"/>
      <c r="M26" s="160"/>
      <c r="N26" s="405"/>
      <c r="O26" s="160"/>
      <c r="P26" s="160"/>
      <c r="Q26" s="160"/>
      <c r="R26" s="176"/>
      <c r="S26" s="246"/>
      <c r="T26" s="541">
        <f t="shared" si="2"/>
        <v>0</v>
      </c>
      <c r="U26" s="1247"/>
      <c r="V26" s="1242"/>
      <c r="W26" s="756">
        <f t="shared" si="3"/>
        <v>0</v>
      </c>
      <c r="X26" s="367"/>
      <c r="Y26" s="505"/>
      <c r="Z26" s="830"/>
      <c r="AA26" s="412"/>
      <c r="AB26" s="379"/>
      <c r="AC26" s="144"/>
      <c r="AD26" s="54"/>
      <c r="AE26" s="53"/>
      <c r="AF26" s="199"/>
      <c r="AG26" s="125"/>
      <c r="AH26" s="316"/>
      <c r="AI26" s="14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2.75" hidden="1">
      <c r="A27" s="237"/>
      <c r="B27" s="47"/>
      <c r="C27" s="50"/>
      <c r="D27" s="53"/>
      <c r="E27" s="176"/>
      <c r="F27" s="53"/>
      <c r="G27" s="54"/>
      <c r="H27" s="53"/>
      <c r="I27" s="50"/>
      <c r="J27" s="301">
        <f aca="true" t="shared" si="4" ref="J27:J41">K27+O27+P27+Q27+R27+S27</f>
        <v>0</v>
      </c>
      <c r="K27" s="52">
        <f>L27+N27</f>
        <v>0</v>
      </c>
      <c r="L27" s="160"/>
      <c r="M27" s="53"/>
      <c r="N27" s="405"/>
      <c r="O27" s="160"/>
      <c r="P27" s="160"/>
      <c r="Q27" s="160"/>
      <c r="R27" s="176"/>
      <c r="S27" s="246"/>
      <c r="T27" s="541">
        <f t="shared" si="2"/>
        <v>0</v>
      </c>
      <c r="U27" s="1247"/>
      <c r="V27" s="1243"/>
      <c r="W27" s="756">
        <f t="shared" si="3"/>
        <v>0</v>
      </c>
      <c r="X27" s="367"/>
      <c r="Y27" s="505"/>
      <c r="Z27" s="830"/>
      <c r="AA27" s="412"/>
      <c r="AB27" s="379"/>
      <c r="AC27" s="144"/>
      <c r="AD27" s="54"/>
      <c r="AE27" s="53"/>
      <c r="AF27" s="199"/>
      <c r="AG27" s="125"/>
      <c r="AH27" s="316"/>
      <c r="AI27" s="14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3.5" hidden="1" thickBot="1">
      <c r="A28" s="128"/>
      <c r="B28" s="47"/>
      <c r="C28" s="108"/>
      <c r="D28" s="109"/>
      <c r="E28" s="356"/>
      <c r="F28" s="279"/>
      <c r="G28" s="356"/>
      <c r="H28" s="129"/>
      <c r="I28" s="110"/>
      <c r="J28" s="51">
        <f t="shared" si="4"/>
        <v>0</v>
      </c>
      <c r="K28" s="232">
        <f>L28+N28</f>
        <v>0</v>
      </c>
      <c r="L28" s="129"/>
      <c r="M28" s="129"/>
      <c r="N28" s="406"/>
      <c r="O28" s="238"/>
      <c r="P28" s="129"/>
      <c r="Q28" s="129"/>
      <c r="R28" s="267"/>
      <c r="S28" s="1237"/>
      <c r="T28" s="83">
        <f>S28+U28</f>
        <v>0</v>
      </c>
      <c r="U28" s="1248"/>
      <c r="V28" s="1244"/>
      <c r="W28" s="756">
        <f t="shared" si="3"/>
        <v>0</v>
      </c>
      <c r="X28" s="369"/>
      <c r="Y28" s="508"/>
      <c r="Z28" s="833"/>
      <c r="AA28" s="511"/>
      <c r="AB28" s="380"/>
      <c r="AC28" s="280"/>
      <c r="AD28" s="423"/>
      <c r="AE28" s="279"/>
      <c r="AF28" s="428"/>
      <c r="AG28" s="423"/>
      <c r="AH28" s="314"/>
      <c r="AI28" s="280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7.25" customHeight="1" thickBot="1">
      <c r="A29" s="132"/>
      <c r="B29" s="30" t="s">
        <v>33</v>
      </c>
      <c r="C29" s="75">
        <f>D29+H29</f>
        <v>0</v>
      </c>
      <c r="D29" s="76">
        <f>SUM(D18:D28)</f>
        <v>0</v>
      </c>
      <c r="E29" s="116">
        <f>SUM(E18:E21)</f>
        <v>0</v>
      </c>
      <c r="F29" s="118">
        <f>SUM(F18:F21)</f>
        <v>0</v>
      </c>
      <c r="G29" s="76">
        <f>SUM(G18:G21)</f>
        <v>0</v>
      </c>
      <c r="H29" s="76">
        <f>SUM(H18:H21)</f>
        <v>0</v>
      </c>
      <c r="I29" s="75">
        <f>SUM(I18:I21)</f>
        <v>0</v>
      </c>
      <c r="J29" s="75">
        <f>K29+O29+P29+Q29+R29+S29</f>
        <v>-2242</v>
      </c>
      <c r="K29" s="76">
        <f aca="true" t="shared" si="5" ref="K29:W29">SUM(K18:K21)</f>
        <v>-1661</v>
      </c>
      <c r="L29" s="76">
        <f t="shared" si="5"/>
        <v>-1661</v>
      </c>
      <c r="M29" s="76">
        <f t="shared" si="5"/>
        <v>0</v>
      </c>
      <c r="N29" s="76">
        <f t="shared" si="5"/>
        <v>0</v>
      </c>
      <c r="O29" s="76">
        <f t="shared" si="5"/>
        <v>-564</v>
      </c>
      <c r="P29" s="76">
        <f t="shared" si="5"/>
        <v>-17</v>
      </c>
      <c r="Q29" s="116">
        <f t="shared" si="5"/>
        <v>0</v>
      </c>
      <c r="R29" s="178">
        <f t="shared" si="5"/>
        <v>0</v>
      </c>
      <c r="S29" s="764">
        <f t="shared" si="5"/>
        <v>0</v>
      </c>
      <c r="T29" s="76">
        <f t="shared" si="5"/>
        <v>20000</v>
      </c>
      <c r="U29" s="281">
        <f t="shared" si="5"/>
        <v>20000</v>
      </c>
      <c r="V29" s="76">
        <f t="shared" si="5"/>
        <v>0</v>
      </c>
      <c r="W29" s="118">
        <f t="shared" si="5"/>
        <v>17758</v>
      </c>
      <c r="X29" s="118">
        <f aca="true" t="shared" si="6" ref="X29:AI29">SUM(X18:X27)</f>
        <v>0</v>
      </c>
      <c r="Y29" s="178">
        <f t="shared" si="6"/>
        <v>0</v>
      </c>
      <c r="Z29" s="834">
        <f>SUM(Z18:Z21)</f>
        <v>17758</v>
      </c>
      <c r="AA29" s="328">
        <f>SUM(AA18:AA21)</f>
        <v>0</v>
      </c>
      <c r="AB29" s="76">
        <f>SUM(AB18:AB21)</f>
        <v>-1661</v>
      </c>
      <c r="AC29" s="281">
        <f>SUM(AC18:AC21)</f>
        <v>0</v>
      </c>
      <c r="AD29" s="76">
        <f t="shared" si="6"/>
        <v>0</v>
      </c>
      <c r="AE29" s="118">
        <f t="shared" si="6"/>
        <v>0</v>
      </c>
      <c r="AF29" s="388">
        <f t="shared" si="6"/>
        <v>0</v>
      </c>
      <c r="AG29" s="381">
        <f t="shared" si="6"/>
        <v>0</v>
      </c>
      <c r="AH29" s="315">
        <f t="shared" si="6"/>
        <v>0</v>
      </c>
      <c r="AI29" s="281">
        <f t="shared" si="6"/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12.75">
      <c r="A30" s="43">
        <v>3</v>
      </c>
      <c r="B30" s="133" t="s">
        <v>129</v>
      </c>
      <c r="C30" s="133"/>
      <c r="D30" s="134"/>
      <c r="E30" s="843"/>
      <c r="F30" s="135"/>
      <c r="G30" s="357"/>
      <c r="H30" s="135"/>
      <c r="I30" s="136"/>
      <c r="J30" s="137">
        <f t="shared" si="4"/>
        <v>0</v>
      </c>
      <c r="K30" s="138"/>
      <c r="L30" s="135"/>
      <c r="M30" s="135"/>
      <c r="N30" s="135"/>
      <c r="O30" s="135"/>
      <c r="P30" s="53"/>
      <c r="Q30" s="176"/>
      <c r="R30" s="785"/>
      <c r="S30" s="1238"/>
      <c r="T30" s="1233">
        <f>S30+U30</f>
        <v>0</v>
      </c>
      <c r="U30" s="1249"/>
      <c r="V30" s="1245"/>
      <c r="W30" s="417">
        <f aca="true" t="shared" si="7" ref="W30:W41">U30+J30</f>
        <v>0</v>
      </c>
      <c r="X30" s="53"/>
      <c r="Y30" s="176"/>
      <c r="Z30" s="166"/>
      <c r="AA30" s="329"/>
      <c r="AB30" s="125"/>
      <c r="AC30" s="144"/>
      <c r="AD30" s="54"/>
      <c r="AE30" s="53"/>
      <c r="AF30" s="199"/>
      <c r="AG30" s="125"/>
      <c r="AH30" s="316"/>
      <c r="AI30" s="14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3.5" thickBot="1">
      <c r="A31" s="43">
        <v>3</v>
      </c>
      <c r="B31" s="140" t="s">
        <v>125</v>
      </c>
      <c r="C31" s="51"/>
      <c r="D31" s="54"/>
      <c r="E31" s="59"/>
      <c r="F31" s="53"/>
      <c r="G31" s="54"/>
      <c r="H31" s="54"/>
      <c r="I31" s="51"/>
      <c r="J31" s="51">
        <f t="shared" si="4"/>
        <v>0</v>
      </c>
      <c r="K31" s="54"/>
      <c r="L31" s="54"/>
      <c r="M31" s="54"/>
      <c r="N31" s="54"/>
      <c r="O31" s="54"/>
      <c r="P31" s="54"/>
      <c r="Q31" s="59"/>
      <c r="R31" s="176"/>
      <c r="S31" s="58"/>
      <c r="T31" s="1233">
        <f>S31+U31</f>
        <v>0</v>
      </c>
      <c r="U31" s="146"/>
      <c r="V31" s="54"/>
      <c r="W31" s="53">
        <f t="shared" si="7"/>
        <v>0</v>
      </c>
      <c r="X31" s="53"/>
      <c r="Y31" s="176"/>
      <c r="Z31" s="166"/>
      <c r="AA31" s="329"/>
      <c r="AB31" s="125"/>
      <c r="AC31" s="144"/>
      <c r="AD31" s="54"/>
      <c r="AE31" s="53"/>
      <c r="AF31" s="199"/>
      <c r="AG31" s="125"/>
      <c r="AH31" s="316"/>
      <c r="AI31" s="14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12.75" hidden="1">
      <c r="A32" s="43">
        <v>3</v>
      </c>
      <c r="B32" s="140" t="s">
        <v>125</v>
      </c>
      <c r="C32" s="51"/>
      <c r="D32" s="54"/>
      <c r="E32" s="59"/>
      <c r="F32" s="53"/>
      <c r="G32" s="54"/>
      <c r="H32" s="54"/>
      <c r="I32" s="51"/>
      <c r="J32" s="51">
        <f t="shared" si="4"/>
        <v>0</v>
      </c>
      <c r="K32" s="54"/>
      <c r="L32" s="54"/>
      <c r="M32" s="54"/>
      <c r="N32" s="54"/>
      <c r="O32" s="54"/>
      <c r="P32" s="54"/>
      <c r="Q32" s="59"/>
      <c r="R32" s="176"/>
      <c r="S32" s="58"/>
      <c r="T32" s="54">
        <f>S32+U32</f>
        <v>0</v>
      </c>
      <c r="U32" s="144"/>
      <c r="V32" s="54"/>
      <c r="W32" s="53">
        <f t="shared" si="7"/>
        <v>0</v>
      </c>
      <c r="X32" s="53"/>
      <c r="Y32" s="176"/>
      <c r="Z32" s="166"/>
      <c r="AA32" s="169"/>
      <c r="AB32" s="170"/>
      <c r="AC32" s="144"/>
      <c r="AD32" s="54"/>
      <c r="AE32" s="53"/>
      <c r="AF32" s="143"/>
      <c r="AG32" s="170"/>
      <c r="AH32" s="316"/>
      <c r="AI32" s="14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12.75" hidden="1">
      <c r="A33" s="43">
        <v>3</v>
      </c>
      <c r="B33" s="140" t="s">
        <v>125</v>
      </c>
      <c r="C33" s="51"/>
      <c r="D33" s="54"/>
      <c r="E33" s="59"/>
      <c r="F33" s="53"/>
      <c r="G33" s="54"/>
      <c r="H33" s="54"/>
      <c r="I33" s="51"/>
      <c r="J33" s="51">
        <f t="shared" si="4"/>
        <v>0</v>
      </c>
      <c r="K33" s="54"/>
      <c r="L33" s="54"/>
      <c r="M33" s="54"/>
      <c r="N33" s="54"/>
      <c r="O33" s="54"/>
      <c r="P33" s="54"/>
      <c r="Q33" s="59"/>
      <c r="R33" s="176"/>
      <c r="S33" s="58"/>
      <c r="T33" s="54">
        <f>S33+U33</f>
        <v>0</v>
      </c>
      <c r="U33" s="144"/>
      <c r="V33" s="54"/>
      <c r="W33" s="53">
        <f t="shared" si="7"/>
        <v>0</v>
      </c>
      <c r="X33" s="53"/>
      <c r="Y33" s="176"/>
      <c r="Z33" s="166"/>
      <c r="AA33" s="169"/>
      <c r="AB33" s="170"/>
      <c r="AC33" s="144"/>
      <c r="AD33" s="54"/>
      <c r="AE33" s="53"/>
      <c r="AF33" s="143"/>
      <c r="AG33" s="170"/>
      <c r="AH33" s="316"/>
      <c r="AI33" s="14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2.75" hidden="1">
      <c r="A34" s="81">
        <v>3</v>
      </c>
      <c r="B34" s="140" t="s">
        <v>125</v>
      </c>
      <c r="C34" s="82"/>
      <c r="D34" s="83"/>
      <c r="E34" s="145"/>
      <c r="F34" s="264"/>
      <c r="G34" s="83"/>
      <c r="H34" s="83"/>
      <c r="I34" s="82"/>
      <c r="J34" s="51">
        <f t="shared" si="4"/>
        <v>0</v>
      </c>
      <c r="K34" s="83"/>
      <c r="L34" s="83"/>
      <c r="M34" s="83"/>
      <c r="N34" s="83"/>
      <c r="O34" s="83"/>
      <c r="P34" s="83"/>
      <c r="Q34" s="145"/>
      <c r="R34" s="175"/>
      <c r="S34" s="85"/>
      <c r="T34" s="83">
        <f>S34+U34</f>
        <v>0</v>
      </c>
      <c r="U34" s="146"/>
      <c r="V34" s="54"/>
      <c r="W34" s="53">
        <f t="shared" si="7"/>
        <v>0</v>
      </c>
      <c r="X34" s="264"/>
      <c r="Y34" s="175"/>
      <c r="Z34" s="783"/>
      <c r="AA34" s="329"/>
      <c r="AB34" s="125"/>
      <c r="AC34" s="146"/>
      <c r="AD34" s="83"/>
      <c r="AE34" s="264"/>
      <c r="AF34" s="199"/>
      <c r="AG34" s="125"/>
      <c r="AH34" s="313"/>
      <c r="AI34" s="146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2.75" hidden="1">
      <c r="A35" s="171">
        <v>1</v>
      </c>
      <c r="B35" s="140" t="s">
        <v>125</v>
      </c>
      <c r="C35" s="82"/>
      <c r="D35" s="83"/>
      <c r="E35" s="145"/>
      <c r="F35" s="264"/>
      <c r="G35" s="83"/>
      <c r="H35" s="83"/>
      <c r="I35" s="82"/>
      <c r="J35" s="82">
        <f t="shared" si="4"/>
        <v>0</v>
      </c>
      <c r="K35" s="83"/>
      <c r="L35" s="83"/>
      <c r="M35" s="83"/>
      <c r="N35" s="83"/>
      <c r="O35" s="83"/>
      <c r="P35" s="83"/>
      <c r="Q35" s="145"/>
      <c r="R35" s="175"/>
      <c r="S35" s="85"/>
      <c r="T35" s="83">
        <f aca="true" t="shared" si="8" ref="T35:T42">S35+U35</f>
        <v>0</v>
      </c>
      <c r="U35" s="146"/>
      <c r="V35" s="83"/>
      <c r="W35" s="264">
        <f t="shared" si="7"/>
        <v>0</v>
      </c>
      <c r="X35" s="264"/>
      <c r="Y35" s="175"/>
      <c r="Z35" s="783"/>
      <c r="AA35" s="329"/>
      <c r="AB35" s="125"/>
      <c r="AC35" s="146"/>
      <c r="AD35" s="83"/>
      <c r="AE35" s="264"/>
      <c r="AF35" s="199"/>
      <c r="AG35" s="125"/>
      <c r="AH35" s="313"/>
      <c r="AI35" s="146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12.75" hidden="1">
      <c r="A36" s="86">
        <v>3</v>
      </c>
      <c r="B36" s="140" t="s">
        <v>125</v>
      </c>
      <c r="C36" s="82"/>
      <c r="D36" s="83"/>
      <c r="E36" s="145"/>
      <c r="F36" s="264"/>
      <c r="G36" s="83"/>
      <c r="H36" s="83"/>
      <c r="I36" s="82"/>
      <c r="J36" s="82">
        <f t="shared" si="4"/>
        <v>0</v>
      </c>
      <c r="K36" s="83"/>
      <c r="L36" s="83"/>
      <c r="M36" s="83"/>
      <c r="N36" s="83"/>
      <c r="O36" s="83"/>
      <c r="P36" s="83"/>
      <c r="Q36" s="145"/>
      <c r="R36" s="175"/>
      <c r="S36" s="85"/>
      <c r="T36" s="83">
        <f t="shared" si="8"/>
        <v>0</v>
      </c>
      <c r="U36" s="146"/>
      <c r="V36" s="83"/>
      <c r="W36" s="264">
        <f t="shared" si="7"/>
        <v>0</v>
      </c>
      <c r="X36" s="264"/>
      <c r="Y36" s="175"/>
      <c r="Z36" s="783"/>
      <c r="AA36" s="329"/>
      <c r="AB36" s="125"/>
      <c r="AC36" s="146"/>
      <c r="AD36" s="83"/>
      <c r="AE36" s="264"/>
      <c r="AF36" s="199"/>
      <c r="AG36" s="125"/>
      <c r="AH36" s="313"/>
      <c r="AI36" s="146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2.75" hidden="1">
      <c r="A37" s="86">
        <v>3</v>
      </c>
      <c r="B37" s="140" t="s">
        <v>125</v>
      </c>
      <c r="C37" s="82"/>
      <c r="D37" s="83"/>
      <c r="E37" s="145"/>
      <c r="F37" s="264"/>
      <c r="G37" s="83"/>
      <c r="H37" s="83"/>
      <c r="I37" s="82"/>
      <c r="J37" s="82">
        <f t="shared" si="4"/>
        <v>0</v>
      </c>
      <c r="K37" s="83"/>
      <c r="L37" s="83"/>
      <c r="M37" s="83"/>
      <c r="N37" s="83"/>
      <c r="O37" s="83"/>
      <c r="P37" s="83"/>
      <c r="Q37" s="145"/>
      <c r="R37" s="175"/>
      <c r="S37" s="85"/>
      <c r="T37" s="83">
        <f t="shared" si="8"/>
        <v>0</v>
      </c>
      <c r="U37" s="146"/>
      <c r="V37" s="83"/>
      <c r="W37" s="264">
        <f t="shared" si="7"/>
        <v>0</v>
      </c>
      <c r="X37" s="264"/>
      <c r="Y37" s="175"/>
      <c r="Z37" s="783"/>
      <c r="AA37" s="329"/>
      <c r="AB37" s="125"/>
      <c r="AC37" s="146"/>
      <c r="AD37" s="83"/>
      <c r="AE37" s="264"/>
      <c r="AF37" s="199"/>
      <c r="AG37" s="125"/>
      <c r="AH37" s="313"/>
      <c r="AI37" s="146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12.75" hidden="1">
      <c r="A38" s="86"/>
      <c r="B38" s="140"/>
      <c r="C38" s="82"/>
      <c r="D38" s="83"/>
      <c r="E38" s="145"/>
      <c r="F38" s="264"/>
      <c r="G38" s="83"/>
      <c r="H38" s="83"/>
      <c r="I38" s="82"/>
      <c r="J38" s="82">
        <f t="shared" si="4"/>
        <v>0</v>
      </c>
      <c r="K38" s="83"/>
      <c r="L38" s="83"/>
      <c r="M38" s="83"/>
      <c r="N38" s="83"/>
      <c r="O38" s="83"/>
      <c r="P38" s="83"/>
      <c r="Q38" s="145"/>
      <c r="R38" s="175"/>
      <c r="S38" s="85"/>
      <c r="T38" s="83">
        <f t="shared" si="8"/>
        <v>0</v>
      </c>
      <c r="U38" s="146"/>
      <c r="V38" s="83"/>
      <c r="W38" s="264">
        <f t="shared" si="7"/>
        <v>0</v>
      </c>
      <c r="X38" s="264"/>
      <c r="Y38" s="175"/>
      <c r="Z38" s="783"/>
      <c r="AA38" s="329"/>
      <c r="AB38" s="125"/>
      <c r="AC38" s="146"/>
      <c r="AD38" s="83"/>
      <c r="AE38" s="264"/>
      <c r="AF38" s="199"/>
      <c r="AG38" s="125"/>
      <c r="AH38" s="313"/>
      <c r="AI38" s="146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12.75" hidden="1">
      <c r="A39" s="86"/>
      <c r="B39" s="140"/>
      <c r="C39" s="82"/>
      <c r="D39" s="83"/>
      <c r="E39" s="145"/>
      <c r="F39" s="264"/>
      <c r="G39" s="83"/>
      <c r="H39" s="83"/>
      <c r="I39" s="82"/>
      <c r="J39" s="82">
        <f t="shared" si="4"/>
        <v>0</v>
      </c>
      <c r="K39" s="83"/>
      <c r="L39" s="83"/>
      <c r="M39" s="83"/>
      <c r="N39" s="83"/>
      <c r="O39" s="83"/>
      <c r="P39" s="83"/>
      <c r="Q39" s="145"/>
      <c r="R39" s="175"/>
      <c r="S39" s="85"/>
      <c r="T39" s="83">
        <f t="shared" si="8"/>
        <v>0</v>
      </c>
      <c r="U39" s="146"/>
      <c r="V39" s="83"/>
      <c r="W39" s="264">
        <f t="shared" si="7"/>
        <v>0</v>
      </c>
      <c r="X39" s="264"/>
      <c r="Y39" s="175"/>
      <c r="Z39" s="783"/>
      <c r="AA39" s="329"/>
      <c r="AB39" s="125"/>
      <c r="AC39" s="146"/>
      <c r="AD39" s="83"/>
      <c r="AE39" s="264"/>
      <c r="AF39" s="199"/>
      <c r="AG39" s="125"/>
      <c r="AH39" s="313"/>
      <c r="AI39" s="146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12.75" hidden="1">
      <c r="A40" s="86"/>
      <c r="B40" s="140"/>
      <c r="C40" s="82"/>
      <c r="D40" s="83"/>
      <c r="E40" s="145"/>
      <c r="F40" s="264"/>
      <c r="G40" s="83"/>
      <c r="H40" s="83"/>
      <c r="I40" s="82"/>
      <c r="J40" s="82">
        <f t="shared" si="4"/>
        <v>0</v>
      </c>
      <c r="K40" s="83"/>
      <c r="L40" s="83"/>
      <c r="M40" s="83"/>
      <c r="N40" s="83"/>
      <c r="O40" s="83"/>
      <c r="P40" s="83"/>
      <c r="Q40" s="145"/>
      <c r="R40" s="175"/>
      <c r="S40" s="85"/>
      <c r="T40" s="83">
        <f t="shared" si="8"/>
        <v>0</v>
      </c>
      <c r="U40" s="146"/>
      <c r="V40" s="83"/>
      <c r="W40" s="264">
        <f t="shared" si="7"/>
        <v>0</v>
      </c>
      <c r="X40" s="264"/>
      <c r="Y40" s="175"/>
      <c r="Z40" s="783"/>
      <c r="AA40" s="329"/>
      <c r="AB40" s="125"/>
      <c r="AC40" s="146"/>
      <c r="AD40" s="83"/>
      <c r="AE40" s="264"/>
      <c r="AF40" s="199"/>
      <c r="AG40" s="125"/>
      <c r="AH40" s="313"/>
      <c r="AI40" s="146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2.75" hidden="1">
      <c r="A41" s="86"/>
      <c r="B41" s="140"/>
      <c r="C41" s="82"/>
      <c r="D41" s="83"/>
      <c r="E41" s="145"/>
      <c r="F41" s="264"/>
      <c r="G41" s="83"/>
      <c r="H41" s="83"/>
      <c r="I41" s="82"/>
      <c r="J41" s="82">
        <f t="shared" si="4"/>
        <v>0</v>
      </c>
      <c r="K41" s="83"/>
      <c r="L41" s="83"/>
      <c r="M41" s="83"/>
      <c r="N41" s="83"/>
      <c r="O41" s="83"/>
      <c r="P41" s="83"/>
      <c r="Q41" s="145"/>
      <c r="R41" s="175"/>
      <c r="S41" s="85"/>
      <c r="T41" s="83">
        <f t="shared" si="8"/>
        <v>0</v>
      </c>
      <c r="U41" s="146"/>
      <c r="V41" s="83"/>
      <c r="W41" s="264">
        <f t="shared" si="7"/>
        <v>0</v>
      </c>
      <c r="X41" s="264"/>
      <c r="Y41" s="175"/>
      <c r="Z41" s="783"/>
      <c r="AA41" s="329"/>
      <c r="AB41" s="125"/>
      <c r="AC41" s="146"/>
      <c r="AD41" s="83"/>
      <c r="AE41" s="264"/>
      <c r="AF41" s="199"/>
      <c r="AG41" s="125"/>
      <c r="AH41" s="313"/>
      <c r="AI41" s="146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3.5" hidden="1" thickBot="1">
      <c r="A42" s="86"/>
      <c r="B42" s="140"/>
      <c r="C42" s="82"/>
      <c r="D42" s="83"/>
      <c r="E42" s="145"/>
      <c r="F42" s="264"/>
      <c r="G42" s="83"/>
      <c r="H42" s="83"/>
      <c r="I42" s="82"/>
      <c r="J42" s="82">
        <f>K42+O42+P42+Q42+R42</f>
        <v>0</v>
      </c>
      <c r="K42" s="83"/>
      <c r="L42" s="83"/>
      <c r="M42" s="83"/>
      <c r="N42" s="83"/>
      <c r="O42" s="83"/>
      <c r="P42" s="83"/>
      <c r="Q42" s="145"/>
      <c r="R42" s="175"/>
      <c r="S42" s="85"/>
      <c r="T42" s="83">
        <f t="shared" si="8"/>
        <v>0</v>
      </c>
      <c r="U42" s="146"/>
      <c r="V42" s="83"/>
      <c r="W42" s="264">
        <f>J42+U42</f>
        <v>0</v>
      </c>
      <c r="X42" s="264"/>
      <c r="Y42" s="175"/>
      <c r="Z42" s="783"/>
      <c r="AA42" s="329"/>
      <c r="AB42" s="125"/>
      <c r="AC42" s="146"/>
      <c r="AD42" s="83"/>
      <c r="AE42" s="264"/>
      <c r="AF42" s="199"/>
      <c r="AG42" s="125"/>
      <c r="AH42" s="313"/>
      <c r="AI42" s="146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3.5" thickBot="1">
      <c r="A43" s="95"/>
      <c r="B43" s="30" t="s">
        <v>34</v>
      </c>
      <c r="C43" s="75">
        <f aca="true" t="shared" si="9" ref="C43:V43">SUM(C30:C42)</f>
        <v>0</v>
      </c>
      <c r="D43" s="76">
        <f t="shared" si="9"/>
        <v>0</v>
      </c>
      <c r="E43" s="116">
        <f>SUM(E30:E42)</f>
        <v>0</v>
      </c>
      <c r="F43" s="118">
        <f>SUM(F30:F42)</f>
        <v>0</v>
      </c>
      <c r="G43" s="76">
        <f>SUM(G30:G42)</f>
        <v>0</v>
      </c>
      <c r="H43" s="76">
        <f t="shared" si="9"/>
        <v>0</v>
      </c>
      <c r="I43" s="75">
        <f t="shared" si="9"/>
        <v>0</v>
      </c>
      <c r="J43" s="75">
        <f t="shared" si="9"/>
        <v>0</v>
      </c>
      <c r="K43" s="76">
        <f t="shared" si="9"/>
        <v>0</v>
      </c>
      <c r="L43" s="76">
        <f t="shared" si="9"/>
        <v>0</v>
      </c>
      <c r="M43" s="76"/>
      <c r="N43" s="76">
        <f t="shared" si="9"/>
        <v>0</v>
      </c>
      <c r="O43" s="76">
        <f t="shared" si="9"/>
        <v>0</v>
      </c>
      <c r="P43" s="76">
        <f t="shared" si="9"/>
        <v>0</v>
      </c>
      <c r="Q43" s="116">
        <f t="shared" si="9"/>
        <v>0</v>
      </c>
      <c r="R43" s="178">
        <f t="shared" si="9"/>
        <v>0</v>
      </c>
      <c r="S43" s="764">
        <f t="shared" si="9"/>
        <v>0</v>
      </c>
      <c r="T43" s="76">
        <f t="shared" si="9"/>
        <v>0</v>
      </c>
      <c r="U43" s="281">
        <f t="shared" si="9"/>
        <v>0</v>
      </c>
      <c r="V43" s="76">
        <f t="shared" si="9"/>
        <v>0</v>
      </c>
      <c r="W43" s="118">
        <f>U43+J43</f>
        <v>0</v>
      </c>
      <c r="X43" s="118">
        <f aca="true" t="shared" si="10" ref="X43:AC43">SUM(X30:X42)</f>
        <v>0</v>
      </c>
      <c r="Y43" s="178">
        <f t="shared" si="10"/>
        <v>0</v>
      </c>
      <c r="Z43" s="834">
        <f t="shared" si="10"/>
        <v>0</v>
      </c>
      <c r="AA43" s="328">
        <f t="shared" si="10"/>
        <v>0</v>
      </c>
      <c r="AB43" s="381">
        <f t="shared" si="10"/>
        <v>0</v>
      </c>
      <c r="AC43" s="281">
        <f t="shared" si="10"/>
        <v>0</v>
      </c>
      <c r="AD43" s="76"/>
      <c r="AE43" s="118"/>
      <c r="AF43" s="388"/>
      <c r="AG43" s="381"/>
      <c r="AH43" s="315"/>
      <c r="AI43" s="281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2.75">
      <c r="A44" s="1019">
        <v>3</v>
      </c>
      <c r="B44" s="140" t="s">
        <v>167</v>
      </c>
      <c r="C44" s="88">
        <f>D44+E44+F44+G44+H44</f>
        <v>0</v>
      </c>
      <c r="D44" s="89"/>
      <c r="E44" s="800"/>
      <c r="F44" s="181"/>
      <c r="G44" s="89"/>
      <c r="H44" s="89"/>
      <c r="I44" s="88"/>
      <c r="J44" s="798">
        <f aca="true" t="shared" si="11" ref="J44:J55">K44+O44+P44+Q44+R44+S44</f>
        <v>0</v>
      </c>
      <c r="K44" s="1369">
        <f aca="true" t="shared" si="12" ref="K44:K55">L44+N44</f>
        <v>0</v>
      </c>
      <c r="L44" s="89"/>
      <c r="M44" s="89"/>
      <c r="N44" s="89"/>
      <c r="O44" s="89"/>
      <c r="P44" s="89"/>
      <c r="Q44" s="148"/>
      <c r="R44" s="802"/>
      <c r="S44" s="803"/>
      <c r="T44" s="799">
        <f aca="true" t="shared" si="13" ref="T44:T55">S44+U44</f>
        <v>0</v>
      </c>
      <c r="U44" s="806"/>
      <c r="V44" s="799"/>
      <c r="W44" s="801">
        <f>J44+U44+V44</f>
        <v>0</v>
      </c>
      <c r="X44" s="801"/>
      <c r="Y44" s="802"/>
      <c r="Z44" s="839"/>
      <c r="AA44" s="449">
        <v>682.5</v>
      </c>
      <c r="AB44" s="805"/>
      <c r="AC44" s="149"/>
      <c r="AD44" s="89"/>
      <c r="AE44" s="181"/>
      <c r="AF44" s="389"/>
      <c r="AG44" s="382"/>
      <c r="AH44" s="317"/>
      <c r="AI44" s="149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2.75">
      <c r="A45" s="167">
        <v>3</v>
      </c>
      <c r="B45" s="140" t="s">
        <v>168</v>
      </c>
      <c r="C45" s="91">
        <f aca="true" t="shared" si="14" ref="C45:C55">D45+H45</f>
        <v>0</v>
      </c>
      <c r="D45" s="92"/>
      <c r="E45" s="150"/>
      <c r="F45" s="182"/>
      <c r="G45" s="92"/>
      <c r="H45" s="92"/>
      <c r="I45" s="91"/>
      <c r="J45" s="208">
        <f t="shared" si="11"/>
        <v>8348</v>
      </c>
      <c r="K45" s="217">
        <f t="shared" si="12"/>
        <v>6183.7</v>
      </c>
      <c r="L45" s="54">
        <v>6183.7</v>
      </c>
      <c r="M45" s="1374"/>
      <c r="N45" s="1374"/>
      <c r="O45" s="54">
        <v>2102.5</v>
      </c>
      <c r="P45" s="54">
        <v>61.8</v>
      </c>
      <c r="Q45" s="150"/>
      <c r="R45" s="432"/>
      <c r="S45" s="660"/>
      <c r="T45" s="591">
        <f t="shared" si="13"/>
        <v>0</v>
      </c>
      <c r="U45" s="666"/>
      <c r="V45" s="591"/>
      <c r="W45" s="395">
        <f aca="true" t="shared" si="15" ref="W45:W55">J45+U45+V45</f>
        <v>8348</v>
      </c>
      <c r="X45" s="395"/>
      <c r="Y45" s="432"/>
      <c r="Z45" s="832">
        <v>8348</v>
      </c>
      <c r="AA45" s="583"/>
      <c r="AB45" s="395">
        <v>6183.7</v>
      </c>
      <c r="AC45" s="91"/>
      <c r="AD45" s="92"/>
      <c r="AE45" s="182"/>
      <c r="AF45" s="390"/>
      <c r="AG45" s="383"/>
      <c r="AH45" s="318"/>
      <c r="AI45" s="151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2.75">
      <c r="A46" s="167">
        <v>3</v>
      </c>
      <c r="B46" s="140" t="s">
        <v>170</v>
      </c>
      <c r="C46" s="91">
        <f t="shared" si="14"/>
        <v>0</v>
      </c>
      <c r="D46" s="92"/>
      <c r="E46" s="150"/>
      <c r="F46" s="182"/>
      <c r="G46" s="92"/>
      <c r="H46" s="92"/>
      <c r="I46" s="91"/>
      <c r="J46" s="792">
        <f t="shared" si="11"/>
        <v>0</v>
      </c>
      <c r="K46" s="449">
        <f t="shared" si="12"/>
        <v>0</v>
      </c>
      <c r="L46" s="92"/>
      <c r="M46" s="92"/>
      <c r="N46" s="92"/>
      <c r="O46" s="92"/>
      <c r="P46" s="92"/>
      <c r="Q46" s="150"/>
      <c r="R46" s="432"/>
      <c r="S46" s="660"/>
      <c r="T46" s="591">
        <f t="shared" si="13"/>
        <v>25000</v>
      </c>
      <c r="U46" s="666">
        <v>25000</v>
      </c>
      <c r="V46" s="591"/>
      <c r="W46" s="395">
        <f t="shared" si="15"/>
        <v>25000</v>
      </c>
      <c r="X46" s="395"/>
      <c r="Y46" s="432"/>
      <c r="Z46" s="832">
        <v>25000</v>
      </c>
      <c r="AA46" s="583"/>
      <c r="AB46" s="500"/>
      <c r="AC46" s="91"/>
      <c r="AD46" s="92"/>
      <c r="AE46" s="182"/>
      <c r="AF46" s="390"/>
      <c r="AG46" s="383"/>
      <c r="AH46" s="318"/>
      <c r="AI46" s="151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2.75">
      <c r="A47" s="1335">
        <v>1</v>
      </c>
      <c r="B47" s="1336" t="s">
        <v>177</v>
      </c>
      <c r="C47" s="91">
        <f t="shared" si="14"/>
        <v>0</v>
      </c>
      <c r="D47" s="92"/>
      <c r="E47" s="150"/>
      <c r="F47" s="182"/>
      <c r="G47" s="92"/>
      <c r="H47" s="92"/>
      <c r="I47" s="91"/>
      <c r="J47" s="790">
        <f t="shared" si="11"/>
        <v>36500</v>
      </c>
      <c r="K47" s="617">
        <f t="shared" si="12"/>
        <v>0</v>
      </c>
      <c r="L47" s="1376"/>
      <c r="M47" s="1376"/>
      <c r="N47" s="1376"/>
      <c r="O47" s="1376"/>
      <c r="P47" s="1376"/>
      <c r="Q47" s="1378"/>
      <c r="R47" s="1379"/>
      <c r="S47" s="616">
        <v>36500</v>
      </c>
      <c r="T47" s="818">
        <f t="shared" si="13"/>
        <v>0</v>
      </c>
      <c r="U47" s="595">
        <v>-36500</v>
      </c>
      <c r="V47" s="818"/>
      <c r="W47" s="791">
        <f t="shared" si="15"/>
        <v>0</v>
      </c>
      <c r="X47" s="182"/>
      <c r="Y47" s="435"/>
      <c r="Z47" s="835"/>
      <c r="AA47" s="330"/>
      <c r="AB47" s="243"/>
      <c r="AC47" s="91"/>
      <c r="AD47" s="92"/>
      <c r="AE47" s="182"/>
      <c r="AF47" s="390"/>
      <c r="AG47" s="383"/>
      <c r="AH47" s="318"/>
      <c r="AI47" s="151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ht="12.75">
      <c r="A48" s="183">
        <v>3</v>
      </c>
      <c r="B48" s="140" t="s">
        <v>178</v>
      </c>
      <c r="C48" s="91">
        <f t="shared" si="14"/>
        <v>0</v>
      </c>
      <c r="D48" s="92"/>
      <c r="E48" s="150"/>
      <c r="F48" s="182"/>
      <c r="G48" s="92"/>
      <c r="H48" s="92"/>
      <c r="I48" s="91"/>
      <c r="J48" s="792">
        <f t="shared" si="11"/>
        <v>0</v>
      </c>
      <c r="K48" s="449">
        <f t="shared" si="12"/>
        <v>0</v>
      </c>
      <c r="L48" s="92"/>
      <c r="M48" s="150"/>
      <c r="N48" s="182"/>
      <c r="O48" s="182"/>
      <c r="P48" s="182"/>
      <c r="Q48" s="150"/>
      <c r="R48" s="435"/>
      <c r="S48" s="660"/>
      <c r="T48" s="591">
        <f t="shared" si="13"/>
        <v>0</v>
      </c>
      <c r="U48" s="666"/>
      <c r="V48" s="591"/>
      <c r="W48" s="395">
        <f t="shared" si="15"/>
        <v>0</v>
      </c>
      <c r="X48" s="182"/>
      <c r="Y48" s="435"/>
      <c r="Z48" s="835"/>
      <c r="AA48" s="449">
        <v>114.179</v>
      </c>
      <c r="AB48" s="383"/>
      <c r="AC48" s="151"/>
      <c r="AD48" s="92"/>
      <c r="AE48" s="182"/>
      <c r="AF48" s="390"/>
      <c r="AG48" s="383"/>
      <c r="AH48" s="318"/>
      <c r="AI48" s="151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ht="12.75">
      <c r="A49" s="183">
        <v>3</v>
      </c>
      <c r="B49" s="140" t="s">
        <v>183</v>
      </c>
      <c r="C49" s="91">
        <f t="shared" si="14"/>
        <v>0</v>
      </c>
      <c r="D49" s="92"/>
      <c r="E49" s="150"/>
      <c r="F49" s="182"/>
      <c r="G49" s="92"/>
      <c r="H49" s="92"/>
      <c r="I49" s="91"/>
      <c r="J49" s="792">
        <f t="shared" si="11"/>
        <v>0</v>
      </c>
      <c r="K49" s="591">
        <f t="shared" si="12"/>
        <v>0</v>
      </c>
      <c r="L49" s="92"/>
      <c r="M49" s="150"/>
      <c r="N49" s="182"/>
      <c r="O49" s="182"/>
      <c r="P49" s="182"/>
      <c r="Q49" s="150"/>
      <c r="R49" s="435"/>
      <c r="S49" s="660"/>
      <c r="T49" s="591">
        <f t="shared" si="13"/>
        <v>12295</v>
      </c>
      <c r="U49" s="666">
        <v>12295</v>
      </c>
      <c r="V49" s="591"/>
      <c r="W49" s="395">
        <f t="shared" si="15"/>
        <v>12295</v>
      </c>
      <c r="X49" s="182"/>
      <c r="Y49" s="435"/>
      <c r="Z49" s="832">
        <v>12295</v>
      </c>
      <c r="AA49" s="330"/>
      <c r="AB49" s="383"/>
      <c r="AC49" s="151"/>
      <c r="AD49" s="92"/>
      <c r="AE49" s="182"/>
      <c r="AF49" s="390"/>
      <c r="AG49" s="383"/>
      <c r="AH49" s="318"/>
      <c r="AI49" s="151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>
      <c r="A50" s="183">
        <v>3</v>
      </c>
      <c r="B50" s="140" t="s">
        <v>184</v>
      </c>
      <c r="C50" s="91">
        <f t="shared" si="14"/>
        <v>0</v>
      </c>
      <c r="D50" s="92"/>
      <c r="E50" s="150"/>
      <c r="F50" s="182"/>
      <c r="G50" s="92"/>
      <c r="H50" s="92"/>
      <c r="I50" s="91"/>
      <c r="J50" s="792">
        <f t="shared" si="11"/>
        <v>0</v>
      </c>
      <c r="K50" s="591">
        <f t="shared" si="12"/>
        <v>0</v>
      </c>
      <c r="L50" s="92"/>
      <c r="M50" s="150"/>
      <c r="N50" s="182"/>
      <c r="O50" s="182"/>
      <c r="P50" s="182"/>
      <c r="Q50" s="150"/>
      <c r="R50" s="435"/>
      <c r="S50" s="660"/>
      <c r="T50" s="591">
        <f t="shared" si="13"/>
        <v>12705</v>
      </c>
      <c r="U50" s="666">
        <v>12705</v>
      </c>
      <c r="V50" s="591"/>
      <c r="W50" s="395">
        <f t="shared" si="15"/>
        <v>12705</v>
      </c>
      <c r="X50" s="182"/>
      <c r="Y50" s="435"/>
      <c r="Z50" s="832">
        <v>12705</v>
      </c>
      <c r="AA50" s="330"/>
      <c r="AB50" s="383"/>
      <c r="AC50" s="151"/>
      <c r="AD50" s="92"/>
      <c r="AE50" s="182"/>
      <c r="AF50" s="390"/>
      <c r="AG50" s="383"/>
      <c r="AH50" s="318"/>
      <c r="AI50" s="151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2.75">
      <c r="A51" s="1335">
        <v>1</v>
      </c>
      <c r="B51" s="1336" t="s">
        <v>185</v>
      </c>
      <c r="C51" s="91">
        <f t="shared" si="14"/>
        <v>0</v>
      </c>
      <c r="D51" s="92"/>
      <c r="E51" s="150"/>
      <c r="F51" s="182"/>
      <c r="G51" s="92"/>
      <c r="H51" s="92"/>
      <c r="I51" s="91"/>
      <c r="J51" s="790">
        <f t="shared" si="11"/>
        <v>15050</v>
      </c>
      <c r="K51" s="818">
        <f t="shared" si="12"/>
        <v>0</v>
      </c>
      <c r="L51" s="92"/>
      <c r="M51" s="150"/>
      <c r="N51" s="182"/>
      <c r="O51" s="182"/>
      <c r="P51" s="182"/>
      <c r="Q51" s="150"/>
      <c r="R51" s="435"/>
      <c r="S51" s="616">
        <v>15050</v>
      </c>
      <c r="T51" s="818">
        <f t="shared" si="13"/>
        <v>0</v>
      </c>
      <c r="U51" s="595">
        <v>-15050</v>
      </c>
      <c r="V51" s="591"/>
      <c r="W51" s="791">
        <f t="shared" si="15"/>
        <v>0</v>
      </c>
      <c r="X51" s="182"/>
      <c r="Y51" s="435"/>
      <c r="Z51" s="835"/>
      <c r="AA51" s="1471"/>
      <c r="AB51" s="243"/>
      <c r="AC51" s="91"/>
      <c r="AD51" s="92"/>
      <c r="AE51" s="182"/>
      <c r="AF51" s="390"/>
      <c r="AG51" s="383"/>
      <c r="AH51" s="318"/>
      <c r="AI51" s="151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3.5" thickBot="1">
      <c r="A52" s="167">
        <v>3</v>
      </c>
      <c r="B52" s="139"/>
      <c r="C52" s="91">
        <f t="shared" si="14"/>
        <v>0</v>
      </c>
      <c r="D52" s="92"/>
      <c r="E52" s="150"/>
      <c r="F52" s="182"/>
      <c r="G52" s="92"/>
      <c r="H52" s="92"/>
      <c r="I52" s="91"/>
      <c r="J52" s="792">
        <f t="shared" si="11"/>
        <v>0</v>
      </c>
      <c r="K52" s="591">
        <f t="shared" si="12"/>
        <v>0</v>
      </c>
      <c r="L52" s="92"/>
      <c r="M52" s="150"/>
      <c r="N52" s="182"/>
      <c r="O52" s="182"/>
      <c r="P52" s="182"/>
      <c r="Q52" s="150"/>
      <c r="R52" s="435"/>
      <c r="S52" s="660"/>
      <c r="T52" s="591">
        <f t="shared" si="13"/>
        <v>0</v>
      </c>
      <c r="U52" s="666"/>
      <c r="V52" s="591"/>
      <c r="W52" s="395">
        <f t="shared" si="15"/>
        <v>0</v>
      </c>
      <c r="X52" s="182"/>
      <c r="Y52" s="435"/>
      <c r="Z52" s="835"/>
      <c r="AA52" s="1471"/>
      <c r="AB52" s="243"/>
      <c r="AC52" s="91"/>
      <c r="AD52" s="92"/>
      <c r="AE52" s="182"/>
      <c r="AF52" s="390"/>
      <c r="AG52" s="383"/>
      <c r="AH52" s="318"/>
      <c r="AI52" s="151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ht="12.75" hidden="1">
      <c r="A53" s="167">
        <v>3</v>
      </c>
      <c r="B53" s="139"/>
      <c r="C53" s="91">
        <f t="shared" si="14"/>
        <v>0</v>
      </c>
      <c r="D53" s="92"/>
      <c r="E53" s="150"/>
      <c r="F53" s="182"/>
      <c r="G53" s="92"/>
      <c r="H53" s="92"/>
      <c r="I53" s="91"/>
      <c r="J53" s="792">
        <f t="shared" si="11"/>
        <v>0</v>
      </c>
      <c r="K53" s="591">
        <f t="shared" si="12"/>
        <v>0</v>
      </c>
      <c r="L53" s="92"/>
      <c r="M53" s="150"/>
      <c r="N53" s="182"/>
      <c r="O53" s="182"/>
      <c r="P53" s="182"/>
      <c r="Q53" s="150"/>
      <c r="R53" s="435"/>
      <c r="S53" s="660"/>
      <c r="T53" s="591">
        <f t="shared" si="13"/>
        <v>0</v>
      </c>
      <c r="U53" s="666"/>
      <c r="V53" s="591"/>
      <c r="W53" s="395">
        <f t="shared" si="15"/>
        <v>0</v>
      </c>
      <c r="X53" s="182"/>
      <c r="Y53" s="435"/>
      <c r="Z53" s="835"/>
      <c r="AA53" s="1471"/>
      <c r="AB53" s="243"/>
      <c r="AC53" s="91"/>
      <c r="AD53" s="92"/>
      <c r="AE53" s="182"/>
      <c r="AF53" s="390"/>
      <c r="AG53" s="383"/>
      <c r="AH53" s="318"/>
      <c r="AI53" s="151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12.75" hidden="1">
      <c r="A54" s="167">
        <v>3</v>
      </c>
      <c r="B54" s="139"/>
      <c r="C54" s="91">
        <f t="shared" si="14"/>
        <v>0</v>
      </c>
      <c r="D54" s="92"/>
      <c r="E54" s="150"/>
      <c r="F54" s="182"/>
      <c r="G54" s="92"/>
      <c r="H54" s="92"/>
      <c r="I54" s="91"/>
      <c r="J54" s="792">
        <f t="shared" si="11"/>
        <v>0</v>
      </c>
      <c r="K54" s="591">
        <f t="shared" si="12"/>
        <v>0</v>
      </c>
      <c r="L54" s="92"/>
      <c r="M54" s="150"/>
      <c r="N54" s="182"/>
      <c r="O54" s="182"/>
      <c r="P54" s="182"/>
      <c r="Q54" s="150"/>
      <c r="R54" s="435"/>
      <c r="S54" s="660"/>
      <c r="T54" s="591">
        <f t="shared" si="13"/>
        <v>0</v>
      </c>
      <c r="U54" s="666"/>
      <c r="V54" s="591"/>
      <c r="W54" s="395">
        <f t="shared" si="15"/>
        <v>0</v>
      </c>
      <c r="X54" s="182"/>
      <c r="Y54" s="435"/>
      <c r="Z54" s="835"/>
      <c r="AA54" s="1471"/>
      <c r="AB54" s="243"/>
      <c r="AC54" s="91"/>
      <c r="AD54" s="92"/>
      <c r="AE54" s="182"/>
      <c r="AF54" s="390"/>
      <c r="AG54" s="383"/>
      <c r="AH54" s="318"/>
      <c r="AI54" s="151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t="13.5" hidden="1" thickBot="1">
      <c r="A55" s="81">
        <v>3</v>
      </c>
      <c r="B55" s="139"/>
      <c r="C55" s="91">
        <f t="shared" si="14"/>
        <v>0</v>
      </c>
      <c r="D55" s="92"/>
      <c r="E55" s="150"/>
      <c r="F55" s="182"/>
      <c r="G55" s="92"/>
      <c r="H55" s="92"/>
      <c r="I55" s="91"/>
      <c r="J55" s="792">
        <f t="shared" si="11"/>
        <v>0</v>
      </c>
      <c r="K55" s="591">
        <f t="shared" si="12"/>
        <v>0</v>
      </c>
      <c r="L55" s="92"/>
      <c r="M55" s="150"/>
      <c r="N55" s="182"/>
      <c r="O55" s="182"/>
      <c r="P55" s="182"/>
      <c r="Q55" s="150"/>
      <c r="R55" s="435"/>
      <c r="S55" s="660"/>
      <c r="T55" s="591">
        <f t="shared" si="13"/>
        <v>0</v>
      </c>
      <c r="U55" s="666"/>
      <c r="V55" s="591"/>
      <c r="W55" s="395">
        <f t="shared" si="15"/>
        <v>0</v>
      </c>
      <c r="X55" s="182"/>
      <c r="Y55" s="435"/>
      <c r="Z55" s="835"/>
      <c r="AA55" s="1471"/>
      <c r="AB55" s="243"/>
      <c r="AC55" s="91"/>
      <c r="AD55" s="92"/>
      <c r="AE55" s="182"/>
      <c r="AF55" s="390"/>
      <c r="AG55" s="383"/>
      <c r="AH55" s="318"/>
      <c r="AI55" s="151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6" ht="13.5" thickBot="1">
      <c r="A56" s="95"/>
      <c r="B56" s="30" t="s">
        <v>35</v>
      </c>
      <c r="C56" s="70">
        <f aca="true" t="shared" si="16" ref="C56:X56">SUM(C44:C55)</f>
        <v>0</v>
      </c>
      <c r="D56" s="70">
        <f t="shared" si="16"/>
        <v>0</v>
      </c>
      <c r="E56" s="115">
        <f>SUM(E44:E55)</f>
        <v>0</v>
      </c>
      <c r="F56" s="72">
        <f>SUM(F44:F55)</f>
        <v>0</v>
      </c>
      <c r="G56" s="70">
        <f>SUM(G44:G55)</f>
        <v>0</v>
      </c>
      <c r="H56" s="70">
        <f>SUM(H44:H55)</f>
        <v>0</v>
      </c>
      <c r="I56" s="70">
        <f t="shared" si="16"/>
        <v>0</v>
      </c>
      <c r="J56" s="75">
        <f t="shared" si="16"/>
        <v>59898</v>
      </c>
      <c r="K56" s="168">
        <f t="shared" si="16"/>
        <v>6183.7</v>
      </c>
      <c r="L56" s="116">
        <f t="shared" si="16"/>
        <v>6183.7</v>
      </c>
      <c r="M56" s="116"/>
      <c r="N56" s="118">
        <f t="shared" si="16"/>
        <v>0</v>
      </c>
      <c r="O56" s="118">
        <f t="shared" si="16"/>
        <v>2102.5</v>
      </c>
      <c r="P56" s="118">
        <f t="shared" si="16"/>
        <v>61.8</v>
      </c>
      <c r="Q56" s="116">
        <f t="shared" si="16"/>
        <v>0</v>
      </c>
      <c r="R56" s="147">
        <f t="shared" si="16"/>
        <v>0</v>
      </c>
      <c r="S56" s="73">
        <f t="shared" si="16"/>
        <v>51550</v>
      </c>
      <c r="T56" s="71">
        <f t="shared" si="16"/>
        <v>50000</v>
      </c>
      <c r="U56" s="96">
        <f t="shared" si="16"/>
        <v>-1550</v>
      </c>
      <c r="V56" s="71">
        <f t="shared" si="16"/>
        <v>0</v>
      </c>
      <c r="W56" s="72">
        <f t="shared" si="16"/>
        <v>58348</v>
      </c>
      <c r="X56" s="72">
        <f t="shared" si="16"/>
        <v>0</v>
      </c>
      <c r="Y56" s="147">
        <f>SUM(Y44:Y55)</f>
        <v>0</v>
      </c>
      <c r="Z56" s="836">
        <f>SUM(Z44:Z55)</f>
        <v>58348</v>
      </c>
      <c r="AA56" s="836">
        <f>SUM(AA44:AA55)</f>
        <v>796.679</v>
      </c>
      <c r="AB56" s="72">
        <f>SUM(AB44:AB55)</f>
        <v>6183.7</v>
      </c>
      <c r="AC56" s="1474">
        <f>SUM(AC44:AC55)</f>
        <v>0</v>
      </c>
      <c r="AD56" s="71"/>
      <c r="AE56" s="72"/>
      <c r="AF56" s="96"/>
      <c r="AG56" s="71"/>
      <c r="AH56" s="147"/>
      <c r="AI56" s="96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2.75">
      <c r="A57" s="183">
        <v>3</v>
      </c>
      <c r="B57" s="140" t="s">
        <v>196</v>
      </c>
      <c r="C57" s="88">
        <f aca="true" t="shared" si="17" ref="C57:C69">D57+H57</f>
        <v>0</v>
      </c>
      <c r="D57" s="89"/>
      <c r="E57" s="148"/>
      <c r="F57" s="181"/>
      <c r="G57" s="89"/>
      <c r="H57" s="89"/>
      <c r="I57" s="88"/>
      <c r="J57" s="792">
        <f aca="true" t="shared" si="18" ref="J57:J69">K57+O57+P57+Q57+R57+S57</f>
        <v>9600</v>
      </c>
      <c r="K57" s="799">
        <f aca="true" t="shared" si="19" ref="K57:K62">L57+N57</f>
        <v>0</v>
      </c>
      <c r="L57" s="89"/>
      <c r="M57" s="148"/>
      <c r="N57" s="181"/>
      <c r="O57" s="181"/>
      <c r="P57" s="181"/>
      <c r="Q57" s="148"/>
      <c r="R57" s="1407">
        <v>9600</v>
      </c>
      <c r="S57" s="1408"/>
      <c r="T57" s="1409">
        <f>S57+U57</f>
        <v>0</v>
      </c>
      <c r="U57" s="1410"/>
      <c r="V57" s="1404"/>
      <c r="W57" s="1406">
        <f>J57+U57</f>
        <v>9600</v>
      </c>
      <c r="X57" s="181"/>
      <c r="Y57" s="434"/>
      <c r="Z57" s="839">
        <v>9600</v>
      </c>
      <c r="AA57" s="1472"/>
      <c r="AB57" s="242"/>
      <c r="AC57" s="88"/>
      <c r="AD57" s="89"/>
      <c r="AE57" s="181"/>
      <c r="AF57" s="389"/>
      <c r="AG57" s="382"/>
      <c r="AH57" s="317"/>
      <c r="AI57" s="149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2.75">
      <c r="A58" s="183">
        <v>3</v>
      </c>
      <c r="B58" s="140" t="s">
        <v>201</v>
      </c>
      <c r="C58" s="91">
        <f t="shared" si="17"/>
        <v>0</v>
      </c>
      <c r="D58" s="98"/>
      <c r="E58" s="177"/>
      <c r="F58" s="282"/>
      <c r="G58" s="98"/>
      <c r="H58" s="98"/>
      <c r="I58" s="97"/>
      <c r="J58" s="792">
        <f t="shared" si="18"/>
        <v>1600</v>
      </c>
      <c r="K58" s="593">
        <f t="shared" si="19"/>
        <v>0</v>
      </c>
      <c r="L58" s="98"/>
      <c r="M58" s="177"/>
      <c r="N58" s="282"/>
      <c r="O58" s="282"/>
      <c r="P58" s="282"/>
      <c r="Q58" s="177"/>
      <c r="R58" s="433">
        <v>1600</v>
      </c>
      <c r="S58" s="858"/>
      <c r="T58" s="593">
        <f aca="true" t="shared" si="20" ref="T58:T69">S58+U58</f>
        <v>0</v>
      </c>
      <c r="U58" s="668"/>
      <c r="V58" s="593"/>
      <c r="W58" s="368">
        <f aca="true" t="shared" si="21" ref="W58:W65">J58+U58</f>
        <v>1600</v>
      </c>
      <c r="X58" s="282"/>
      <c r="Y58" s="436"/>
      <c r="Z58" s="830">
        <v>1600</v>
      </c>
      <c r="AA58" s="1473"/>
      <c r="AB58" s="283"/>
      <c r="AC58" s="97"/>
      <c r="AD58" s="98"/>
      <c r="AE58" s="282"/>
      <c r="AF58" s="391"/>
      <c r="AG58" s="384"/>
      <c r="AH58" s="319"/>
      <c r="AI58" s="28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.75">
      <c r="A59" s="1335">
        <v>1</v>
      </c>
      <c r="B59" s="1336" t="s">
        <v>203</v>
      </c>
      <c r="C59" s="91">
        <f t="shared" si="17"/>
        <v>0</v>
      </c>
      <c r="D59" s="98"/>
      <c r="E59" s="177"/>
      <c r="F59" s="282"/>
      <c r="G59" s="98"/>
      <c r="H59" s="98"/>
      <c r="I59" s="97"/>
      <c r="J59" s="790">
        <f t="shared" si="18"/>
        <v>-17.0875</v>
      </c>
      <c r="K59" s="613">
        <f t="shared" si="19"/>
        <v>0</v>
      </c>
      <c r="L59" s="865"/>
      <c r="M59" s="865"/>
      <c r="N59" s="865"/>
      <c r="O59" s="865"/>
      <c r="P59" s="865"/>
      <c r="Q59" s="867"/>
      <c r="R59" s="863"/>
      <c r="S59" s="616">
        <v>-17.0875</v>
      </c>
      <c r="T59" s="613">
        <f t="shared" si="20"/>
        <v>0</v>
      </c>
      <c r="U59" s="595">
        <v>17.0875</v>
      </c>
      <c r="V59" s="613"/>
      <c r="W59" s="791">
        <f t="shared" si="21"/>
        <v>0</v>
      </c>
      <c r="X59" s="282"/>
      <c r="Y59" s="436"/>
      <c r="Z59" s="830"/>
      <c r="AA59" s="1364"/>
      <c r="AB59" s="384"/>
      <c r="AC59" s="284"/>
      <c r="AD59" s="98"/>
      <c r="AE59" s="282"/>
      <c r="AF59" s="391"/>
      <c r="AG59" s="384"/>
      <c r="AH59" s="319"/>
      <c r="AI59" s="28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3.5" thickBot="1">
      <c r="A60" s="183">
        <v>1</v>
      </c>
      <c r="B60" s="788"/>
      <c r="C60" s="91">
        <f>D60+H60</f>
        <v>0</v>
      </c>
      <c r="D60" s="98"/>
      <c r="E60" s="177"/>
      <c r="F60" s="282"/>
      <c r="G60" s="98"/>
      <c r="H60" s="98"/>
      <c r="I60" s="97"/>
      <c r="J60" s="792">
        <f t="shared" si="18"/>
        <v>0</v>
      </c>
      <c r="K60" s="593">
        <f t="shared" si="19"/>
        <v>0</v>
      </c>
      <c r="L60" s="98"/>
      <c r="M60" s="98"/>
      <c r="N60" s="98"/>
      <c r="O60" s="98"/>
      <c r="P60" s="98"/>
      <c r="Q60" s="177"/>
      <c r="R60" s="1402"/>
      <c r="S60" s="1403"/>
      <c r="T60" s="1404">
        <f>S60+U60</f>
        <v>0</v>
      </c>
      <c r="U60" s="1405"/>
      <c r="V60" s="1404"/>
      <c r="W60" s="1406">
        <f>J60+U60</f>
        <v>0</v>
      </c>
      <c r="X60" s="282"/>
      <c r="Y60" s="436"/>
      <c r="Z60" s="830"/>
      <c r="AA60" s="1364"/>
      <c r="AB60" s="384"/>
      <c r="AC60" s="284"/>
      <c r="AD60" s="98"/>
      <c r="AE60" s="282"/>
      <c r="AF60" s="391"/>
      <c r="AG60" s="384"/>
      <c r="AH60" s="319"/>
      <c r="AI60" s="28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.75" hidden="1">
      <c r="A61" s="183">
        <v>3</v>
      </c>
      <c r="B61" s="47"/>
      <c r="C61" s="91">
        <f>D61+H61</f>
        <v>0</v>
      </c>
      <c r="D61" s="98"/>
      <c r="E61" s="177"/>
      <c r="F61" s="282"/>
      <c r="G61" s="98"/>
      <c r="H61" s="98"/>
      <c r="I61" s="97"/>
      <c r="J61" s="792">
        <f t="shared" si="18"/>
        <v>0</v>
      </c>
      <c r="K61" s="593">
        <f t="shared" si="19"/>
        <v>0</v>
      </c>
      <c r="L61" s="98"/>
      <c r="M61" s="98"/>
      <c r="N61" s="98"/>
      <c r="O61" s="98"/>
      <c r="P61" s="98"/>
      <c r="Q61" s="177"/>
      <c r="R61" s="433"/>
      <c r="S61" s="858"/>
      <c r="T61" s="593">
        <f>S61+U61</f>
        <v>0</v>
      </c>
      <c r="U61" s="668"/>
      <c r="V61" s="593"/>
      <c r="W61" s="395">
        <f>J61+U61</f>
        <v>0</v>
      </c>
      <c r="X61" s="282"/>
      <c r="Y61" s="436"/>
      <c r="Z61" s="830"/>
      <c r="AA61" s="1364"/>
      <c r="AB61" s="384"/>
      <c r="AC61" s="284"/>
      <c r="AD61" s="98"/>
      <c r="AE61" s="282"/>
      <c r="AF61" s="391"/>
      <c r="AG61" s="384"/>
      <c r="AH61" s="319"/>
      <c r="AI61" s="28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2.75" hidden="1">
      <c r="A62" s="43">
        <v>3</v>
      </c>
      <c r="B62" s="154"/>
      <c r="C62" s="91">
        <f>D62+H62</f>
        <v>0</v>
      </c>
      <c r="D62" s="93"/>
      <c r="E62" s="177"/>
      <c r="F62" s="282"/>
      <c r="G62" s="98"/>
      <c r="H62" s="98"/>
      <c r="I62" s="97"/>
      <c r="J62" s="792">
        <f t="shared" si="18"/>
        <v>0</v>
      </c>
      <c r="K62" s="593">
        <f t="shared" si="19"/>
        <v>0</v>
      </c>
      <c r="L62" s="98"/>
      <c r="M62" s="98"/>
      <c r="N62" s="98"/>
      <c r="O62" s="98"/>
      <c r="P62" s="98"/>
      <c r="Q62" s="177"/>
      <c r="R62" s="433"/>
      <c r="S62" s="858"/>
      <c r="T62" s="593">
        <f>S62+U62</f>
        <v>0</v>
      </c>
      <c r="U62" s="668"/>
      <c r="V62" s="593"/>
      <c r="W62" s="395">
        <f>J62+U62</f>
        <v>0</v>
      </c>
      <c r="X62" s="282"/>
      <c r="Y62" s="436"/>
      <c r="Z62" s="830"/>
      <c r="AA62" s="1364"/>
      <c r="AB62" s="384"/>
      <c r="AC62" s="284"/>
      <c r="AD62" s="98"/>
      <c r="AE62" s="282"/>
      <c r="AF62" s="391"/>
      <c r="AG62" s="384"/>
      <c r="AH62" s="319"/>
      <c r="AI62" s="28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.75" hidden="1">
      <c r="A63" s="43">
        <v>3</v>
      </c>
      <c r="B63" s="154"/>
      <c r="C63" s="91">
        <f>D63+H63</f>
        <v>0</v>
      </c>
      <c r="D63" s="99"/>
      <c r="E63" s="177"/>
      <c r="F63" s="282"/>
      <c r="G63" s="98"/>
      <c r="H63" s="98"/>
      <c r="I63" s="97"/>
      <c r="J63" s="792">
        <f t="shared" si="18"/>
        <v>0</v>
      </c>
      <c r="K63" s="593">
        <f aca="true" t="shared" si="22" ref="K63:K68">L63+N63</f>
        <v>0</v>
      </c>
      <c r="L63" s="98"/>
      <c r="M63" s="98"/>
      <c r="N63" s="98"/>
      <c r="O63" s="98"/>
      <c r="P63" s="98"/>
      <c r="Q63" s="177"/>
      <c r="R63" s="433"/>
      <c r="S63" s="858"/>
      <c r="T63" s="593">
        <f>S63+U63</f>
        <v>0</v>
      </c>
      <c r="U63" s="668"/>
      <c r="V63" s="593"/>
      <c r="W63" s="395">
        <f>J63+U63</f>
        <v>0</v>
      </c>
      <c r="X63" s="282"/>
      <c r="Y63" s="436"/>
      <c r="Z63" s="830"/>
      <c r="AA63" s="1364"/>
      <c r="AB63" s="384"/>
      <c r="AC63" s="284"/>
      <c r="AD63" s="98"/>
      <c r="AE63" s="282"/>
      <c r="AF63" s="391"/>
      <c r="AG63" s="384"/>
      <c r="AH63" s="319"/>
      <c r="AI63" s="28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 hidden="1">
      <c r="A64" s="43">
        <v>3</v>
      </c>
      <c r="B64" s="154"/>
      <c r="C64" s="91">
        <f t="shared" si="17"/>
        <v>0</v>
      </c>
      <c r="D64" s="99"/>
      <c r="E64" s="177"/>
      <c r="F64" s="282"/>
      <c r="G64" s="98"/>
      <c r="H64" s="98"/>
      <c r="I64" s="97"/>
      <c r="J64" s="792">
        <f t="shared" si="18"/>
        <v>0</v>
      </c>
      <c r="K64" s="593">
        <f t="shared" si="22"/>
        <v>0</v>
      </c>
      <c r="L64" s="98"/>
      <c r="M64" s="98"/>
      <c r="N64" s="98"/>
      <c r="O64" s="98"/>
      <c r="P64" s="98"/>
      <c r="Q64" s="177"/>
      <c r="R64" s="433"/>
      <c r="S64" s="858"/>
      <c r="T64" s="593">
        <f t="shared" si="20"/>
        <v>0</v>
      </c>
      <c r="U64" s="668"/>
      <c r="V64" s="593"/>
      <c r="W64" s="395">
        <f t="shared" si="21"/>
        <v>0</v>
      </c>
      <c r="X64" s="282"/>
      <c r="Y64" s="436"/>
      <c r="Z64" s="830"/>
      <c r="AA64" s="1364"/>
      <c r="AB64" s="385"/>
      <c r="AC64" s="284"/>
      <c r="AD64" s="98"/>
      <c r="AE64" s="282"/>
      <c r="AF64" s="392"/>
      <c r="AG64" s="385"/>
      <c r="AH64" s="320"/>
      <c r="AI64" s="28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 hidden="1">
      <c r="A65" s="43">
        <v>3</v>
      </c>
      <c r="B65" s="154"/>
      <c r="C65" s="91">
        <f t="shared" si="17"/>
        <v>0</v>
      </c>
      <c r="D65" s="99"/>
      <c r="E65" s="177"/>
      <c r="F65" s="282"/>
      <c r="G65" s="98"/>
      <c r="H65" s="98"/>
      <c r="I65" s="97"/>
      <c r="J65" s="792">
        <f t="shared" si="18"/>
        <v>0</v>
      </c>
      <c r="K65" s="593">
        <f t="shared" si="22"/>
        <v>0</v>
      </c>
      <c r="L65" s="98"/>
      <c r="M65" s="98"/>
      <c r="N65" s="98"/>
      <c r="O65" s="98"/>
      <c r="P65" s="98"/>
      <c r="Q65" s="177"/>
      <c r="R65" s="433"/>
      <c r="S65" s="858"/>
      <c r="T65" s="593">
        <f t="shared" si="20"/>
        <v>0</v>
      </c>
      <c r="U65" s="668"/>
      <c r="V65" s="593"/>
      <c r="W65" s="395">
        <f t="shared" si="21"/>
        <v>0</v>
      </c>
      <c r="X65" s="282"/>
      <c r="Y65" s="436"/>
      <c r="Z65" s="830"/>
      <c r="AA65" s="1364"/>
      <c r="AB65" s="384"/>
      <c r="AC65" s="284"/>
      <c r="AD65" s="98"/>
      <c r="AE65" s="282"/>
      <c r="AF65" s="391"/>
      <c r="AG65" s="384"/>
      <c r="AH65" s="319"/>
      <c r="AI65" s="28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 hidden="1">
      <c r="A66" s="43">
        <v>3</v>
      </c>
      <c r="B66" s="154"/>
      <c r="C66" s="91">
        <f t="shared" si="17"/>
        <v>0</v>
      </c>
      <c r="D66" s="93"/>
      <c r="E66" s="150"/>
      <c r="F66" s="182"/>
      <c r="G66" s="92"/>
      <c r="H66" s="92"/>
      <c r="I66" s="91"/>
      <c r="J66" s="792">
        <f t="shared" si="18"/>
        <v>0</v>
      </c>
      <c r="K66" s="593">
        <f t="shared" si="22"/>
        <v>0</v>
      </c>
      <c r="L66" s="98"/>
      <c r="M66" s="98"/>
      <c r="N66" s="98"/>
      <c r="O66" s="92"/>
      <c r="P66" s="92"/>
      <c r="Q66" s="150"/>
      <c r="R66" s="432"/>
      <c r="S66" s="660"/>
      <c r="T66" s="591">
        <f t="shared" si="20"/>
        <v>0</v>
      </c>
      <c r="U66" s="666"/>
      <c r="V66" s="591"/>
      <c r="W66" s="395">
        <f>J66+U66</f>
        <v>0</v>
      </c>
      <c r="X66" s="182"/>
      <c r="Y66" s="435"/>
      <c r="Z66" s="832"/>
      <c r="AA66" s="1367"/>
      <c r="AB66" s="383"/>
      <c r="AC66" s="151"/>
      <c r="AD66" s="92"/>
      <c r="AE66" s="182"/>
      <c r="AF66" s="390"/>
      <c r="AG66" s="383"/>
      <c r="AH66" s="318"/>
      <c r="AI66" s="151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.75" hidden="1">
      <c r="A67" s="43">
        <v>3</v>
      </c>
      <c r="B67" s="154"/>
      <c r="C67" s="91">
        <f t="shared" si="17"/>
        <v>0</v>
      </c>
      <c r="D67" s="93"/>
      <c r="E67" s="150"/>
      <c r="F67" s="182"/>
      <c r="G67" s="92"/>
      <c r="H67" s="92"/>
      <c r="I67" s="91"/>
      <c r="J67" s="792">
        <f t="shared" si="18"/>
        <v>0</v>
      </c>
      <c r="K67" s="593">
        <f t="shared" si="22"/>
        <v>0</v>
      </c>
      <c r="L67" s="98"/>
      <c r="M67" s="98"/>
      <c r="N67" s="98"/>
      <c r="O67" s="92"/>
      <c r="P67" s="92"/>
      <c r="Q67" s="150"/>
      <c r="R67" s="432"/>
      <c r="S67" s="660"/>
      <c r="T67" s="591">
        <f t="shared" si="20"/>
        <v>0</v>
      </c>
      <c r="U67" s="666"/>
      <c r="V67" s="591"/>
      <c r="W67" s="395">
        <f>J67+U67</f>
        <v>0</v>
      </c>
      <c r="X67" s="182"/>
      <c r="Y67" s="435"/>
      <c r="Z67" s="832"/>
      <c r="AA67" s="1367"/>
      <c r="AB67" s="383"/>
      <c r="AC67" s="151"/>
      <c r="AD67" s="92"/>
      <c r="AE67" s="182"/>
      <c r="AF67" s="390"/>
      <c r="AG67" s="383"/>
      <c r="AH67" s="318"/>
      <c r="AI67" s="151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.75" hidden="1">
      <c r="A68" s="43">
        <v>3</v>
      </c>
      <c r="B68" s="154"/>
      <c r="C68" s="155">
        <f t="shared" si="17"/>
        <v>0</v>
      </c>
      <c r="D68" s="158"/>
      <c r="E68" s="152"/>
      <c r="F68" s="286"/>
      <c r="G68" s="156"/>
      <c r="H68" s="156"/>
      <c r="I68" s="155"/>
      <c r="J68" s="857">
        <f t="shared" si="18"/>
        <v>0</v>
      </c>
      <c r="K68" s="593">
        <f t="shared" si="22"/>
        <v>0</v>
      </c>
      <c r="L68" s="98"/>
      <c r="M68" s="98"/>
      <c r="N68" s="98"/>
      <c r="O68" s="156"/>
      <c r="P68" s="156"/>
      <c r="Q68" s="152"/>
      <c r="R68" s="860"/>
      <c r="S68" s="861"/>
      <c r="T68" s="855">
        <f>U68+S68</f>
        <v>0</v>
      </c>
      <c r="U68" s="856"/>
      <c r="V68" s="855"/>
      <c r="W68" s="854">
        <f>J68+U68</f>
        <v>0</v>
      </c>
      <c r="X68" s="286"/>
      <c r="Y68" s="437"/>
      <c r="Z68" s="1420"/>
      <c r="AA68" s="1368"/>
      <c r="AB68" s="386"/>
      <c r="AC68" s="153"/>
      <c r="AD68" s="156"/>
      <c r="AE68" s="286"/>
      <c r="AF68" s="393"/>
      <c r="AG68" s="386"/>
      <c r="AH68" s="321"/>
      <c r="AI68" s="153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3.5" hidden="1" thickBot="1">
      <c r="A69" s="43">
        <v>3</v>
      </c>
      <c r="B69" s="154"/>
      <c r="C69" s="155">
        <f t="shared" si="17"/>
        <v>0</v>
      </c>
      <c r="D69" s="158"/>
      <c r="E69" s="152"/>
      <c r="F69" s="286"/>
      <c r="G69" s="156"/>
      <c r="H69" s="156"/>
      <c r="I69" s="155"/>
      <c r="J69" s="155">
        <f t="shared" si="18"/>
        <v>0</v>
      </c>
      <c r="K69" s="157"/>
      <c r="L69" s="157"/>
      <c r="M69" s="157"/>
      <c r="N69" s="157"/>
      <c r="O69" s="156"/>
      <c r="P69" s="156"/>
      <c r="Q69" s="152"/>
      <c r="R69" s="860"/>
      <c r="S69" s="861"/>
      <c r="T69" s="855">
        <f t="shared" si="20"/>
        <v>0</v>
      </c>
      <c r="U69" s="856"/>
      <c r="V69" s="855"/>
      <c r="W69" s="854">
        <f>J69+U69</f>
        <v>0</v>
      </c>
      <c r="X69" s="286"/>
      <c r="Y69" s="437"/>
      <c r="Z69" s="837"/>
      <c r="AA69" s="1368"/>
      <c r="AB69" s="386"/>
      <c r="AC69" s="153"/>
      <c r="AD69" s="156"/>
      <c r="AE69" s="286"/>
      <c r="AF69" s="393"/>
      <c r="AG69" s="386"/>
      <c r="AH69" s="321"/>
      <c r="AI69" s="153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3.5" thickBot="1">
      <c r="A70" s="95"/>
      <c r="B70" s="30" t="s">
        <v>36</v>
      </c>
      <c r="C70" s="70">
        <f aca="true" t="shared" si="23" ref="C70:X70">SUM(C57:C69)</f>
        <v>0</v>
      </c>
      <c r="D70" s="78">
        <f t="shared" si="23"/>
        <v>0</v>
      </c>
      <c r="E70" s="115">
        <f>SUM(E57:E69)</f>
        <v>0</v>
      </c>
      <c r="F70" s="72">
        <f>SUM(F57:F69)</f>
        <v>0</v>
      </c>
      <c r="G70" s="70">
        <f>SUM(G57:G69)</f>
        <v>0</v>
      </c>
      <c r="H70" s="70">
        <f t="shared" si="23"/>
        <v>0</v>
      </c>
      <c r="I70" s="70">
        <f t="shared" si="23"/>
        <v>0</v>
      </c>
      <c r="J70" s="70">
        <f t="shared" si="23"/>
        <v>11182.9125</v>
      </c>
      <c r="K70" s="70">
        <f t="shared" si="23"/>
        <v>0</v>
      </c>
      <c r="L70" s="70">
        <f t="shared" si="23"/>
        <v>0</v>
      </c>
      <c r="M70" s="70"/>
      <c r="N70" s="70">
        <f t="shared" si="23"/>
        <v>0</v>
      </c>
      <c r="O70" s="70">
        <f t="shared" si="23"/>
        <v>0</v>
      </c>
      <c r="P70" s="70">
        <f t="shared" si="23"/>
        <v>0</v>
      </c>
      <c r="Q70" s="115">
        <f t="shared" si="23"/>
        <v>0</v>
      </c>
      <c r="R70" s="147">
        <f t="shared" si="23"/>
        <v>11200</v>
      </c>
      <c r="S70" s="73">
        <f t="shared" si="23"/>
        <v>-17.0875</v>
      </c>
      <c r="T70" s="71">
        <f t="shared" si="23"/>
        <v>0</v>
      </c>
      <c r="U70" s="96">
        <f t="shared" si="23"/>
        <v>17.0875</v>
      </c>
      <c r="V70" s="71">
        <f t="shared" si="23"/>
        <v>0</v>
      </c>
      <c r="W70" s="72">
        <f t="shared" si="23"/>
        <v>11200</v>
      </c>
      <c r="X70" s="72">
        <f t="shared" si="23"/>
        <v>0</v>
      </c>
      <c r="Y70" s="147">
        <f>SUM(Y57:Y69)</f>
        <v>0</v>
      </c>
      <c r="Z70" s="836">
        <f>SUM(Z57:Z69)</f>
        <v>11200</v>
      </c>
      <c r="AA70" s="1362">
        <f>SUM(AA57:AA69)</f>
        <v>0</v>
      </c>
      <c r="AB70" s="71">
        <f>SUM(AB57:AB69)</f>
        <v>0</v>
      </c>
      <c r="AC70" s="96">
        <f>SUM(AC57:AC69)</f>
        <v>0</v>
      </c>
      <c r="AD70" s="71"/>
      <c r="AE70" s="72"/>
      <c r="AF70" s="96"/>
      <c r="AG70" s="71"/>
      <c r="AH70" s="147"/>
      <c r="AI70" s="96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5" ht="13.5" thickBot="1">
      <c r="A71" s="95"/>
      <c r="B71" s="1110" t="s">
        <v>37</v>
      </c>
      <c r="C71" s="75">
        <f aca="true" t="shared" si="24" ref="C71:X71">C29+C43+C56+C70</f>
        <v>0</v>
      </c>
      <c r="D71" s="168">
        <f t="shared" si="24"/>
        <v>0</v>
      </c>
      <c r="E71" s="116">
        <f t="shared" si="24"/>
        <v>0</v>
      </c>
      <c r="F71" s="118">
        <f t="shared" si="24"/>
        <v>0</v>
      </c>
      <c r="G71" s="116">
        <f t="shared" si="24"/>
        <v>0</v>
      </c>
      <c r="H71" s="118">
        <f t="shared" si="24"/>
        <v>0</v>
      </c>
      <c r="I71" s="75">
        <f t="shared" si="24"/>
        <v>0</v>
      </c>
      <c r="J71" s="75">
        <f>K71+O71+P71+Q71+R71+S71</f>
        <v>68838.9125</v>
      </c>
      <c r="K71" s="168">
        <f t="shared" si="24"/>
        <v>4522.7</v>
      </c>
      <c r="L71" s="116">
        <f t="shared" si="24"/>
        <v>4522.7</v>
      </c>
      <c r="M71" s="116"/>
      <c r="N71" s="118">
        <f t="shared" si="24"/>
        <v>0</v>
      </c>
      <c r="O71" s="118">
        <f t="shared" si="24"/>
        <v>1538.5</v>
      </c>
      <c r="P71" s="118">
        <f t="shared" si="24"/>
        <v>44.8</v>
      </c>
      <c r="Q71" s="178">
        <f t="shared" si="24"/>
        <v>0</v>
      </c>
      <c r="R71" s="178">
        <f t="shared" si="24"/>
        <v>11200</v>
      </c>
      <c r="S71" s="764">
        <f t="shared" si="24"/>
        <v>51532.9125</v>
      </c>
      <c r="T71" s="76">
        <f t="shared" si="24"/>
        <v>70000</v>
      </c>
      <c r="U71" s="281">
        <f t="shared" si="24"/>
        <v>18467.0875</v>
      </c>
      <c r="V71" s="76">
        <f t="shared" si="24"/>
        <v>0</v>
      </c>
      <c r="W71" s="118">
        <f t="shared" si="24"/>
        <v>87306</v>
      </c>
      <c r="X71" s="118">
        <f t="shared" si="24"/>
        <v>0</v>
      </c>
      <c r="Y71" s="178">
        <f>Y29+Y43+Y56+Y70</f>
        <v>0</v>
      </c>
      <c r="Z71" s="834">
        <f>Z29+Z43+Z56+Z70</f>
        <v>87306</v>
      </c>
      <c r="AA71" s="834">
        <f>AA29+AA43+AA56+AA70</f>
        <v>796.679</v>
      </c>
      <c r="AB71" s="834">
        <f>AB29+AB43+AB56+AB70</f>
        <v>4522.7</v>
      </c>
      <c r="AC71" s="281">
        <f aca="true" t="shared" si="25" ref="AC71:AI71">AC29+AC43+AC56+AC70</f>
        <v>0</v>
      </c>
      <c r="AD71" s="387">
        <f t="shared" si="25"/>
        <v>0</v>
      </c>
      <c r="AE71" s="289">
        <f t="shared" si="25"/>
        <v>0</v>
      </c>
      <c r="AF71" s="290">
        <f t="shared" si="25"/>
        <v>0</v>
      </c>
      <c r="AG71" s="387">
        <f t="shared" si="25"/>
        <v>0</v>
      </c>
      <c r="AH71" s="322">
        <f t="shared" si="25"/>
        <v>0</v>
      </c>
      <c r="AI71" s="290">
        <f t="shared" si="25"/>
        <v>0</v>
      </c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3.5" thickBot="1">
      <c r="A72" s="29"/>
      <c r="B72" s="224" t="s">
        <v>193</v>
      </c>
      <c r="C72" s="225">
        <f aca="true" t="shared" si="26" ref="C72:AI72">C15+C71</f>
        <v>1418472</v>
      </c>
      <c r="D72" s="226">
        <f t="shared" si="26"/>
        <v>879807</v>
      </c>
      <c r="E72" s="563">
        <f t="shared" si="26"/>
        <v>22863</v>
      </c>
      <c r="F72" s="227">
        <f t="shared" si="26"/>
        <v>0</v>
      </c>
      <c r="G72" s="358">
        <f t="shared" si="26"/>
        <v>2500</v>
      </c>
      <c r="H72" s="227">
        <f t="shared" si="26"/>
        <v>513302</v>
      </c>
      <c r="I72" s="228">
        <f t="shared" si="26"/>
        <v>458361</v>
      </c>
      <c r="J72" s="225">
        <f t="shared" si="26"/>
        <v>4193917.9125</v>
      </c>
      <c r="K72" s="291">
        <f t="shared" si="26"/>
        <v>2076833.7</v>
      </c>
      <c r="L72" s="291">
        <f t="shared" si="26"/>
        <v>2066944.7</v>
      </c>
      <c r="M72" s="291">
        <f t="shared" si="26"/>
        <v>0</v>
      </c>
      <c r="N72" s="291">
        <f t="shared" si="26"/>
        <v>9889</v>
      </c>
      <c r="O72" s="291">
        <f t="shared" si="26"/>
        <v>706122.5</v>
      </c>
      <c r="P72" s="291">
        <f t="shared" si="26"/>
        <v>20668.8</v>
      </c>
      <c r="Q72" s="291">
        <f t="shared" si="26"/>
        <v>754553</v>
      </c>
      <c r="R72" s="450">
        <f t="shared" si="26"/>
        <v>475844</v>
      </c>
      <c r="S72" s="1240">
        <f t="shared" si="26"/>
        <v>161887.9125</v>
      </c>
      <c r="T72" s="424">
        <f t="shared" si="26"/>
        <v>485574</v>
      </c>
      <c r="U72" s="293">
        <f t="shared" si="26"/>
        <v>323686.0875</v>
      </c>
      <c r="V72" s="424">
        <f t="shared" si="26"/>
        <v>0</v>
      </c>
      <c r="W72" s="292">
        <f t="shared" si="26"/>
        <v>4517604</v>
      </c>
      <c r="X72" s="292">
        <f t="shared" si="26"/>
        <v>0</v>
      </c>
      <c r="Y72" s="323">
        <f t="shared" si="26"/>
        <v>0</v>
      </c>
      <c r="Z72" s="838">
        <f t="shared" si="26"/>
        <v>4517604</v>
      </c>
      <c r="AA72" s="838">
        <f t="shared" si="26"/>
        <v>27696.679</v>
      </c>
      <c r="AB72" s="838">
        <f t="shared" si="26"/>
        <v>411483.7</v>
      </c>
      <c r="AC72" s="293">
        <f t="shared" si="26"/>
        <v>1655461</v>
      </c>
      <c r="AD72" s="424">
        <f t="shared" si="26"/>
        <v>0</v>
      </c>
      <c r="AE72" s="348">
        <f t="shared" si="26"/>
        <v>0</v>
      </c>
      <c r="AF72" s="293">
        <f t="shared" si="26"/>
        <v>0</v>
      </c>
      <c r="AG72" s="424">
        <f t="shared" si="26"/>
        <v>0</v>
      </c>
      <c r="AH72" s="323">
        <f t="shared" si="26"/>
        <v>0</v>
      </c>
      <c r="AI72" s="293">
        <f t="shared" si="26"/>
        <v>0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 thickBot="1">
      <c r="A73" s="455"/>
      <c r="B73" s="456"/>
      <c r="C73" s="457"/>
      <c r="D73" s="482">
        <f>D72+E72+F72</f>
        <v>902670</v>
      </c>
      <c r="E73" s="844"/>
      <c r="F73" s="121"/>
      <c r="G73" s="849">
        <f>G72+H72</f>
        <v>515802</v>
      </c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7"/>
      <c r="X73" s="457"/>
      <c r="Y73" s="457"/>
      <c r="Z73" s="457"/>
      <c r="AA73" s="457"/>
      <c r="AB73" s="458"/>
      <c r="AC73" s="458"/>
      <c r="AD73" s="458"/>
      <c r="AE73" s="458"/>
      <c r="AF73" s="458"/>
      <c r="AG73" s="458"/>
      <c r="AH73" s="458"/>
      <c r="AI73" s="458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2.75">
      <c r="A74" s="697"/>
      <c r="B74" s="691"/>
      <c r="C74" s="692"/>
      <c r="D74" s="699"/>
      <c r="E74" s="699"/>
      <c r="F74" s="699"/>
      <c r="G74" s="699"/>
      <c r="H74" s="699"/>
      <c r="I74" s="699"/>
      <c r="J74" s="692"/>
      <c r="K74" s="692"/>
      <c r="L74" s="692"/>
      <c r="M74" s="692"/>
      <c r="N74" s="692"/>
      <c r="O74" s="692"/>
      <c r="P74" s="692"/>
      <c r="Q74" s="692"/>
      <c r="R74" s="692"/>
      <c r="S74" s="692"/>
      <c r="T74" s="692"/>
      <c r="U74" s="692"/>
      <c r="V74" s="692"/>
      <c r="W74" s="692"/>
      <c r="X74" s="692"/>
      <c r="Y74" s="692"/>
      <c r="Z74" s="692"/>
      <c r="AA74" s="692"/>
      <c r="AB74" s="693"/>
      <c r="AC74" s="693"/>
      <c r="AD74" s="698"/>
      <c r="AE74" s="698"/>
      <c r="AF74" s="698"/>
      <c r="AG74" s="698"/>
      <c r="AH74" s="698"/>
      <c r="AI74" s="698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2.75">
      <c r="A75" s="459"/>
      <c r="B75" s="694"/>
      <c r="C75" s="695"/>
      <c r="D75" s="695"/>
      <c r="E75" s="695"/>
      <c r="F75" s="695"/>
      <c r="G75" s="695"/>
      <c r="H75" s="695"/>
      <c r="I75" s="695"/>
      <c r="J75" s="695"/>
      <c r="K75" s="695"/>
      <c r="L75" s="695"/>
      <c r="M75" s="695"/>
      <c r="N75" s="695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6"/>
      <c r="AB75" s="696"/>
      <c r="AC75" s="696"/>
      <c r="AD75" s="460"/>
      <c r="AE75" s="460"/>
      <c r="AF75" s="460"/>
      <c r="AG75" s="460"/>
      <c r="AH75" s="460"/>
      <c r="AI75" s="460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75">
      <c r="A76" s="45">
        <v>1</v>
      </c>
      <c r="B76" s="46" t="s">
        <v>16</v>
      </c>
      <c r="C76" s="55">
        <f>D76+E76+F76+G76+H76</f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7">
        <v>0</v>
      </c>
      <c r="J76" s="55">
        <f>K76+O76+P76+Q76+R76+S76</f>
        <v>51532.9125</v>
      </c>
      <c r="K76" s="56">
        <f>L76+N76</f>
        <v>0</v>
      </c>
      <c r="L76" s="56">
        <f>L23</f>
        <v>0</v>
      </c>
      <c r="M76" s="56"/>
      <c r="N76" s="56">
        <f>N20</f>
        <v>0</v>
      </c>
      <c r="O76" s="56">
        <f>O23</f>
        <v>0</v>
      </c>
      <c r="P76" s="56">
        <f>P23</f>
        <v>0</v>
      </c>
      <c r="Q76" s="56">
        <f>Q20</f>
        <v>0</v>
      </c>
      <c r="R76" s="57">
        <v>0</v>
      </c>
      <c r="S76" s="55">
        <f>S47+S51+S59</f>
        <v>51532.9125</v>
      </c>
      <c r="T76" s="79">
        <f>S76+U76</f>
        <v>0</v>
      </c>
      <c r="U76" s="126">
        <f>U47+U51+U59</f>
        <v>-51532.9125</v>
      </c>
      <c r="V76" s="57">
        <v>0</v>
      </c>
      <c r="W76" s="55">
        <f>J76+U76+V76</f>
        <v>0</v>
      </c>
      <c r="X76" s="79">
        <v>0</v>
      </c>
      <c r="Y76" s="126">
        <f>Y30</f>
        <v>0</v>
      </c>
      <c r="Z76" s="1251">
        <v>0</v>
      </c>
      <c r="AA76" s="334">
        <v>0</v>
      </c>
      <c r="AB76" s="1070">
        <v>0</v>
      </c>
      <c r="AC76" s="297">
        <v>0</v>
      </c>
      <c r="AD76" s="1070">
        <v>0</v>
      </c>
      <c r="AE76" s="244">
        <v>0</v>
      </c>
      <c r="AF76" s="244">
        <v>0</v>
      </c>
      <c r="AG76" s="244">
        <v>0</v>
      </c>
      <c r="AH76" s="325"/>
      <c r="AI76" s="297">
        <v>0</v>
      </c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75">
      <c r="A77" s="43">
        <v>3</v>
      </c>
      <c r="B77" s="40" t="s">
        <v>16</v>
      </c>
      <c r="C77" s="51">
        <f>D77+E77+F77+G77+H77</f>
        <v>0</v>
      </c>
      <c r="D77" s="54">
        <v>0</v>
      </c>
      <c r="E77" s="54">
        <f>E44</f>
        <v>0</v>
      </c>
      <c r="F77" s="54">
        <v>0</v>
      </c>
      <c r="G77" s="54">
        <v>0</v>
      </c>
      <c r="H77" s="54">
        <f>H20</f>
        <v>0</v>
      </c>
      <c r="I77" s="59">
        <f>I20</f>
        <v>0</v>
      </c>
      <c r="J77" s="58">
        <f>K77+O77+P77+Q77+R77+S77</f>
        <v>17306</v>
      </c>
      <c r="K77" s="54">
        <f>L77+N77</f>
        <v>4522.7</v>
      </c>
      <c r="L77" s="54">
        <f>L18+L20+L45</f>
        <v>4522.7</v>
      </c>
      <c r="M77" s="54"/>
      <c r="N77" s="54">
        <f>N24</f>
        <v>0</v>
      </c>
      <c r="O77" s="54">
        <f>O18+O20+O45</f>
        <v>1538.5</v>
      </c>
      <c r="P77" s="54">
        <f>P18+P20+P45</f>
        <v>44.8</v>
      </c>
      <c r="Q77" s="54">
        <f>Q22</f>
        <v>0</v>
      </c>
      <c r="R77" s="59">
        <f>R57+R58</f>
        <v>11200</v>
      </c>
      <c r="S77" s="58">
        <f>S21</f>
        <v>0</v>
      </c>
      <c r="T77" s="52">
        <f>S77+U77</f>
        <v>70000</v>
      </c>
      <c r="U77" s="53">
        <f>U18+U19+U21+U46+U49+U50</f>
        <v>70000</v>
      </c>
      <c r="V77" s="59">
        <f>V47</f>
        <v>0</v>
      </c>
      <c r="W77" s="58">
        <f>J77+U77+V77</f>
        <v>87306</v>
      </c>
      <c r="X77" s="52">
        <f>X22+X23</f>
        <v>0</v>
      </c>
      <c r="Y77" s="53">
        <f>Y22</f>
        <v>0</v>
      </c>
      <c r="Z77" s="176">
        <f>Z18+Z19+Z20+Z21+Z45+Z46+Z49+Z50+Z57+Z58</f>
        <v>87306</v>
      </c>
      <c r="AA77" s="52">
        <f>AA44+AA48</f>
        <v>796.679</v>
      </c>
      <c r="AB77" s="53">
        <f>AB18+AB45</f>
        <v>4522.7</v>
      </c>
      <c r="AC77" s="144">
        <f>AC20</f>
        <v>0</v>
      </c>
      <c r="AD77" s="54">
        <v>0</v>
      </c>
      <c r="AE77" s="53">
        <v>0</v>
      </c>
      <c r="AF77" s="53">
        <v>0</v>
      </c>
      <c r="AG77" s="53">
        <v>0</v>
      </c>
      <c r="AH77" s="176"/>
      <c r="AI77" s="144">
        <v>0</v>
      </c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75">
      <c r="A78" s="44">
        <v>5</v>
      </c>
      <c r="B78" s="408" t="s">
        <v>16</v>
      </c>
      <c r="C78" s="409">
        <f>D78+E78+F78+G78+H78</f>
        <v>0</v>
      </c>
      <c r="D78" s="410">
        <v>0</v>
      </c>
      <c r="E78" s="410">
        <v>0</v>
      </c>
      <c r="F78" s="410">
        <v>0</v>
      </c>
      <c r="G78" s="410">
        <v>0</v>
      </c>
      <c r="H78" s="61">
        <v>0</v>
      </c>
      <c r="I78" s="62">
        <v>0</v>
      </c>
      <c r="J78" s="60">
        <f>K78+O78+P78+Q78+R78+S78</f>
        <v>0</v>
      </c>
      <c r="K78" s="61">
        <v>0</v>
      </c>
      <c r="L78" s="61">
        <v>0</v>
      </c>
      <c r="M78" s="61"/>
      <c r="N78" s="61">
        <v>0</v>
      </c>
      <c r="O78" s="61">
        <v>0</v>
      </c>
      <c r="P78" s="61">
        <v>0</v>
      </c>
      <c r="Q78" s="61">
        <v>0</v>
      </c>
      <c r="R78" s="63">
        <v>0</v>
      </c>
      <c r="S78" s="1120">
        <v>0</v>
      </c>
      <c r="T78" s="80">
        <v>0</v>
      </c>
      <c r="U78" s="127">
        <v>0</v>
      </c>
      <c r="V78" s="62">
        <v>0</v>
      </c>
      <c r="W78" s="60">
        <f>J78+U78+V78</f>
        <v>0</v>
      </c>
      <c r="X78" s="80">
        <v>0</v>
      </c>
      <c r="Y78" s="127">
        <v>0</v>
      </c>
      <c r="Z78" s="1252">
        <v>0</v>
      </c>
      <c r="AA78" s="335">
        <v>0</v>
      </c>
      <c r="AB78" s="1071">
        <v>0</v>
      </c>
      <c r="AC78" s="299">
        <v>0</v>
      </c>
      <c r="AD78" s="1071">
        <v>0</v>
      </c>
      <c r="AE78" s="298">
        <v>0</v>
      </c>
      <c r="AF78" s="298">
        <v>0</v>
      </c>
      <c r="AG78" s="298">
        <v>0</v>
      </c>
      <c r="AH78" s="326"/>
      <c r="AI78" s="299">
        <v>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3.5" thickBot="1">
      <c r="A79" s="1130" t="s">
        <v>16</v>
      </c>
      <c r="B79" s="1130"/>
      <c r="C79" s="1131">
        <f>D79+E79+F79+G79+H79</f>
        <v>0</v>
      </c>
      <c r="D79" s="1132">
        <f>SUM(D76:D78)</f>
        <v>0</v>
      </c>
      <c r="E79" s="1132">
        <f>SUM(E76:E78)</f>
        <v>0</v>
      </c>
      <c r="F79" s="1132">
        <f>SUM(F76:F78)</f>
        <v>0</v>
      </c>
      <c r="G79" s="1132">
        <f>SUM(G76:G78)</f>
        <v>0</v>
      </c>
      <c r="H79" s="1132">
        <f aca="true" t="shared" si="27" ref="H79:Q79">SUM(H76:H78)</f>
        <v>0</v>
      </c>
      <c r="I79" s="1133">
        <f t="shared" si="27"/>
        <v>0</v>
      </c>
      <c r="J79" s="1131">
        <f>K79+O79+P79+Q79+R79+S79</f>
        <v>68838.9125</v>
      </c>
      <c r="K79" s="1132">
        <f t="shared" si="27"/>
        <v>4522.7</v>
      </c>
      <c r="L79" s="1132">
        <f t="shared" si="27"/>
        <v>4522.7</v>
      </c>
      <c r="M79" s="1132">
        <f t="shared" si="27"/>
        <v>0</v>
      </c>
      <c r="N79" s="1132">
        <f t="shared" si="27"/>
        <v>0</v>
      </c>
      <c r="O79" s="1132">
        <f t="shared" si="27"/>
        <v>1538.5</v>
      </c>
      <c r="P79" s="1132">
        <f t="shared" si="27"/>
        <v>44.8</v>
      </c>
      <c r="Q79" s="1132">
        <f t="shared" si="27"/>
        <v>0</v>
      </c>
      <c r="R79" s="1137">
        <f aca="true" t="shared" si="28" ref="R79:AI79">SUM(R76:R78)</f>
        <v>11200</v>
      </c>
      <c r="S79" s="1131">
        <f t="shared" si="28"/>
        <v>51532.9125</v>
      </c>
      <c r="T79" s="1132">
        <f t="shared" si="28"/>
        <v>70000</v>
      </c>
      <c r="U79" s="1134">
        <f t="shared" si="28"/>
        <v>18467.0875</v>
      </c>
      <c r="V79" s="1250">
        <f t="shared" si="28"/>
        <v>0</v>
      </c>
      <c r="W79" s="1131">
        <f t="shared" si="28"/>
        <v>87306</v>
      </c>
      <c r="X79" s="1135">
        <f t="shared" si="28"/>
        <v>0</v>
      </c>
      <c r="Y79" s="1136">
        <f>SUM(Y76:Y78)</f>
        <v>0</v>
      </c>
      <c r="Z79" s="1132">
        <f>SUM(Z76:Z78)</f>
        <v>87306</v>
      </c>
      <c r="AA79" s="1132">
        <f t="shared" si="28"/>
        <v>796.679</v>
      </c>
      <c r="AB79" s="1132">
        <f t="shared" si="28"/>
        <v>4522.7</v>
      </c>
      <c r="AC79" s="1134">
        <f t="shared" si="28"/>
        <v>0</v>
      </c>
      <c r="AD79" s="1072">
        <f t="shared" si="28"/>
        <v>0</v>
      </c>
      <c r="AE79" s="300">
        <f t="shared" si="28"/>
        <v>0</v>
      </c>
      <c r="AF79" s="300">
        <f t="shared" si="28"/>
        <v>0</v>
      </c>
      <c r="AG79" s="300">
        <f t="shared" si="28"/>
        <v>0</v>
      </c>
      <c r="AH79" s="327"/>
      <c r="AI79" s="122">
        <f t="shared" si="28"/>
        <v>0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75">
      <c r="A80" s="48"/>
      <c r="B80" s="1143"/>
      <c r="C80" s="1139"/>
      <c r="D80" s="1139"/>
      <c r="E80" s="1139"/>
      <c r="F80" s="1139"/>
      <c r="G80" s="1139"/>
      <c r="H80" s="1139"/>
      <c r="I80" s="1139"/>
      <c r="J80" s="1141"/>
      <c r="K80" s="1141"/>
      <c r="L80" s="1141"/>
      <c r="M80" s="1141"/>
      <c r="N80" s="1141"/>
      <c r="O80" s="1141"/>
      <c r="P80" s="1141"/>
      <c r="Q80" s="1141"/>
      <c r="R80" s="1141"/>
      <c r="S80" s="1141"/>
      <c r="T80" s="1141"/>
      <c r="U80" s="1141"/>
      <c r="V80" s="1141"/>
      <c r="W80" s="1141"/>
      <c r="X80" s="1142"/>
      <c r="Y80" s="1142"/>
      <c r="Z80" s="1142"/>
      <c r="AA80" s="1142"/>
      <c r="AB80" s="1142"/>
      <c r="AC80" s="1142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75">
      <c r="A81" t="s">
        <v>38</v>
      </c>
      <c r="C81" s="2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2.75">
      <c r="A82" t="s">
        <v>39</v>
      </c>
      <c r="B82" t="s">
        <v>40</v>
      </c>
      <c r="C82" s="2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2.75">
      <c r="A83" t="s">
        <v>41</v>
      </c>
      <c r="B83" t="s">
        <v>42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2.75">
      <c r="A84" t="s">
        <v>43</v>
      </c>
      <c r="B84" t="s">
        <v>44</v>
      </c>
      <c r="C84" s="2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2.75">
      <c r="A85" s="4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2.75">
      <c r="A86" s="4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2.75">
      <c r="A87" s="4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2.75">
      <c r="A88" s="4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2.75">
      <c r="A89" s="4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2.75">
      <c r="A90" s="4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2.75">
      <c r="A91" s="4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2.75">
      <c r="A92" s="4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2.75">
      <c r="A93" s="4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2.75">
      <c r="A94" s="4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2.75">
      <c r="A95" s="4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2.75">
      <c r="A96" s="4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ht="12.75">
      <c r="A97" s="4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t="12.75">
      <c r="A98" s="4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12.75">
      <c r="A99" s="4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2.75">
      <c r="A100" s="4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2.75">
      <c r="A101" s="4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3:4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3:4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3:4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3:4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3:4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3:4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3:4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3:4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3:4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3:4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3:4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3:4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3:4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</sheetData>
  <mergeCells count="2">
    <mergeCell ref="G11:I11"/>
    <mergeCell ref="AA9:AC9"/>
  </mergeCells>
  <printOptions horizontalCentered="1"/>
  <pageMargins left="0" right="0.7874015748031497" top="0.7874015748031497" bottom="0" header="0.5118110236220472" footer="0.5118110236220472"/>
  <pageSetup fitToHeight="1" fitToWidth="1" horizontalDpi="600" verticalDpi="600" orientation="landscape" paperSize="9" scale="53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9"/>
  <sheetViews>
    <sheetView workbookViewId="0" topLeftCell="A1">
      <pane xSplit="3" ySplit="16" topLeftCell="O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A70" sqref="AA70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0.125" style="0" hidden="1" customWidth="1"/>
    <col min="27" max="27" width="10.75390625" style="0" customWidth="1"/>
    <col min="28" max="28" width="9.00390625" style="0" customWidth="1"/>
    <col min="29" max="29" width="9.75390625" style="0" customWidth="1"/>
    <col min="30" max="30" width="10.75390625" style="0" hidden="1" customWidth="1"/>
    <col min="31" max="31" width="11.75390625" style="0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4"/>
      <c r="AB4" s="94"/>
    </row>
    <row r="5" ht="12.75">
      <c r="L5" t="s">
        <v>48</v>
      </c>
    </row>
    <row r="6" spans="2:19" s="23" customFormat="1" ht="18">
      <c r="B6" s="105"/>
      <c r="D6" s="105"/>
      <c r="E6" s="105"/>
      <c r="F6" s="105"/>
      <c r="G6" s="105"/>
      <c r="H6" s="231"/>
      <c r="I6"/>
      <c r="J6" s="105" t="s">
        <v>188</v>
      </c>
      <c r="R6" s="106"/>
      <c r="S6" s="106"/>
    </row>
    <row r="7" spans="2:22" ht="18">
      <c r="B7" s="7"/>
      <c r="C7" s="6"/>
      <c r="D7" s="105"/>
      <c r="E7" s="105"/>
      <c r="F7" s="105"/>
      <c r="G7" s="105"/>
      <c r="H7" s="23"/>
      <c r="J7" s="105"/>
      <c r="K7" s="23"/>
      <c r="L7" s="106"/>
      <c r="M7" s="106"/>
      <c r="N7" s="106"/>
      <c r="O7" s="106"/>
      <c r="P7" s="106"/>
      <c r="Q7" s="106"/>
      <c r="R7" s="106"/>
      <c r="S7" s="106"/>
      <c r="T7" s="106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8"/>
      <c r="B9" s="24" t="s">
        <v>0</v>
      </c>
      <c r="C9" s="876" t="s">
        <v>1</v>
      </c>
      <c r="D9" s="877" t="s">
        <v>2</v>
      </c>
      <c r="E9" s="877"/>
      <c r="F9" s="877"/>
      <c r="G9" s="877"/>
      <c r="H9" s="877"/>
      <c r="I9" s="878"/>
      <c r="J9" s="879"/>
      <c r="K9" s="880" t="s">
        <v>3</v>
      </c>
      <c r="L9" s="8"/>
      <c r="M9" s="8"/>
      <c r="N9" s="8"/>
      <c r="O9" s="9"/>
      <c r="P9" s="8"/>
      <c r="Q9" s="8"/>
      <c r="R9" s="8"/>
      <c r="S9" s="9"/>
      <c r="T9" s="881" t="s">
        <v>51</v>
      </c>
      <c r="U9" s="163"/>
      <c r="V9" s="179"/>
      <c r="W9" s="882" t="s">
        <v>4</v>
      </c>
      <c r="X9" s="518"/>
      <c r="Y9" s="883"/>
      <c r="AA9" s="881" t="s">
        <v>104</v>
      </c>
      <c r="AB9" s="884"/>
      <c r="AC9" s="885"/>
      <c r="AD9" s="524" t="s">
        <v>73</v>
      </c>
      <c r="AE9" s="527"/>
      <c r="AF9" s="361"/>
      <c r="AG9" s="235"/>
      <c r="AH9" s="235"/>
      <c r="AI9" s="235"/>
      <c r="AJ9" s="236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1"/>
      <c r="C10" s="886"/>
      <c r="D10" s="473" t="s">
        <v>84</v>
      </c>
      <c r="E10" s="474"/>
      <c r="F10" s="475"/>
      <c r="G10" s="475"/>
      <c r="H10" s="479"/>
      <c r="I10" s="480"/>
      <c r="J10" s="887"/>
      <c r="K10" s="888"/>
      <c r="L10" s="464"/>
      <c r="M10" s="464"/>
      <c r="N10" s="464"/>
      <c r="O10" s="465"/>
      <c r="P10" s="465"/>
      <c r="Q10" s="465"/>
      <c r="R10" s="465"/>
      <c r="S10" s="466"/>
      <c r="T10" s="889"/>
      <c r="U10" s="468"/>
      <c r="V10" s="469"/>
      <c r="W10" s="890"/>
      <c r="X10" s="891"/>
      <c r="Y10" s="892"/>
      <c r="Z10" s="892"/>
      <c r="AA10" s="893"/>
      <c r="AB10" s="894"/>
      <c r="AC10" s="895"/>
      <c r="AD10" s="525"/>
      <c r="AE10" s="411"/>
      <c r="AF10" s="351"/>
      <c r="AG10" s="68"/>
      <c r="AH10" s="68"/>
      <c r="AI10" s="68"/>
      <c r="AJ10" s="472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896" t="s">
        <v>16</v>
      </c>
      <c r="D11" s="476" t="s">
        <v>85</v>
      </c>
      <c r="E11" s="477"/>
      <c r="F11" s="550"/>
      <c r="G11" s="1505" t="s">
        <v>108</v>
      </c>
      <c r="H11" s="1506"/>
      <c r="I11" s="1507"/>
      <c r="J11" s="567"/>
      <c r="K11" s="897" t="s">
        <v>105</v>
      </c>
      <c r="L11" s="898" t="s">
        <v>84</v>
      </c>
      <c r="M11" s="899"/>
      <c r="N11" s="900"/>
      <c r="O11" s="901" t="s">
        <v>8</v>
      </c>
      <c r="P11" s="902" t="s">
        <v>9</v>
      </c>
      <c r="Q11" s="491" t="s">
        <v>10</v>
      </c>
      <c r="R11" s="141" t="s">
        <v>10</v>
      </c>
      <c r="S11" s="1234" t="s">
        <v>11</v>
      </c>
      <c r="T11" s="903" t="s">
        <v>50</v>
      </c>
      <c r="U11" s="165"/>
      <c r="V11" s="11" t="s">
        <v>49</v>
      </c>
      <c r="W11" s="890"/>
      <c r="X11" s="248" t="s">
        <v>66</v>
      </c>
      <c r="Y11" s="249" t="s">
        <v>4</v>
      </c>
      <c r="Z11" s="373" t="s">
        <v>66</v>
      </c>
      <c r="AA11" s="248" t="s">
        <v>55</v>
      </c>
      <c r="AB11" s="251" t="s">
        <v>80</v>
      </c>
      <c r="AC11" s="336" t="s">
        <v>74</v>
      </c>
      <c r="AD11" s="250" t="s">
        <v>93</v>
      </c>
      <c r="AE11" s="251" t="s">
        <v>93</v>
      </c>
      <c r="AF11" s="418" t="s">
        <v>77</v>
      </c>
      <c r="AG11" s="249" t="s">
        <v>52</v>
      </c>
      <c r="AH11" s="250" t="s">
        <v>17</v>
      </c>
      <c r="AI11" s="487" t="s">
        <v>80</v>
      </c>
      <c r="AJ11" s="251" t="s">
        <v>56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904"/>
      <c r="D12" s="905" t="s">
        <v>13</v>
      </c>
      <c r="E12" s="483" t="s">
        <v>87</v>
      </c>
      <c r="F12" s="556" t="s">
        <v>56</v>
      </c>
      <c r="G12" s="571" t="s">
        <v>110</v>
      </c>
      <c r="H12" s="551" t="s">
        <v>86</v>
      </c>
      <c r="I12" s="552"/>
      <c r="J12" s="1"/>
      <c r="K12" s="897" t="s">
        <v>106</v>
      </c>
      <c r="L12" s="532"/>
      <c r="M12" s="906"/>
      <c r="N12" s="901"/>
      <c r="O12" s="28"/>
      <c r="P12" s="1" t="s">
        <v>14</v>
      </c>
      <c r="Q12" s="1" t="s">
        <v>15</v>
      </c>
      <c r="R12" s="33" t="s">
        <v>47</v>
      </c>
      <c r="S12" s="1235" t="s">
        <v>45</v>
      </c>
      <c r="T12" s="1495" t="s">
        <v>16</v>
      </c>
      <c r="U12" s="1495" t="s">
        <v>5</v>
      </c>
      <c r="V12" s="896" t="s">
        <v>24</v>
      </c>
      <c r="W12" s="890"/>
      <c r="X12" s="252" t="s">
        <v>67</v>
      </c>
      <c r="Y12" s="253" t="s">
        <v>58</v>
      </c>
      <c r="Z12" s="374" t="s">
        <v>67</v>
      </c>
      <c r="AA12" s="252" t="s">
        <v>57</v>
      </c>
      <c r="AB12" s="255" t="s">
        <v>100</v>
      </c>
      <c r="AC12" s="337" t="s">
        <v>75</v>
      </c>
      <c r="AD12" s="254" t="s">
        <v>94</v>
      </c>
      <c r="AE12" s="339" t="s">
        <v>97</v>
      </c>
      <c r="AF12" s="419" t="s">
        <v>76</v>
      </c>
      <c r="AG12" s="253" t="s">
        <v>53</v>
      </c>
      <c r="AH12" s="254" t="s">
        <v>54</v>
      </c>
      <c r="AI12" s="488" t="s">
        <v>100</v>
      </c>
      <c r="AJ12" s="255" t="s">
        <v>59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1" t="s">
        <v>19</v>
      </c>
      <c r="C13" s="908"/>
      <c r="D13" s="905" t="s">
        <v>20</v>
      </c>
      <c r="E13" s="484" t="s">
        <v>88</v>
      </c>
      <c r="F13" s="557" t="s">
        <v>59</v>
      </c>
      <c r="G13" s="572" t="s">
        <v>87</v>
      </c>
      <c r="H13" s="909" t="s">
        <v>16</v>
      </c>
      <c r="I13" s="910" t="s">
        <v>7</v>
      </c>
      <c r="J13" s="911" t="s">
        <v>16</v>
      </c>
      <c r="K13" s="546" t="s">
        <v>16</v>
      </c>
      <c r="L13" s="912" t="s">
        <v>21</v>
      </c>
      <c r="M13" s="913"/>
      <c r="N13" s="913" t="s">
        <v>22</v>
      </c>
      <c r="O13" s="33"/>
      <c r="P13" s="21"/>
      <c r="Q13" s="1" t="s">
        <v>23</v>
      </c>
      <c r="R13" s="33" t="s">
        <v>46</v>
      </c>
      <c r="S13" s="1384" t="s">
        <v>24</v>
      </c>
      <c r="T13" s="896" t="s">
        <v>25</v>
      </c>
      <c r="U13" s="907" t="s">
        <v>20</v>
      </c>
      <c r="V13" s="896" t="s">
        <v>46</v>
      </c>
      <c r="W13" s="890" t="s">
        <v>16</v>
      </c>
      <c r="X13" s="252" t="s">
        <v>68</v>
      </c>
      <c r="Y13" s="253" t="s">
        <v>61</v>
      </c>
      <c r="Z13" s="374" t="s">
        <v>71</v>
      </c>
      <c r="AA13" s="252" t="s">
        <v>60</v>
      </c>
      <c r="AB13" s="255" t="s">
        <v>121</v>
      </c>
      <c r="AC13" s="337" t="s">
        <v>92</v>
      </c>
      <c r="AD13" s="254" t="s">
        <v>95</v>
      </c>
      <c r="AE13" s="339" t="s">
        <v>98</v>
      </c>
      <c r="AF13" s="419" t="s">
        <v>89</v>
      </c>
      <c r="AG13" s="253" t="s">
        <v>26</v>
      </c>
      <c r="AH13" s="254" t="s">
        <v>31</v>
      </c>
      <c r="AI13" s="488" t="s">
        <v>101</v>
      </c>
      <c r="AJ13" s="255" t="s">
        <v>62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3.5" thickBot="1">
      <c r="A14" s="39" t="s">
        <v>27</v>
      </c>
      <c r="B14" s="25" t="s">
        <v>28</v>
      </c>
      <c r="C14" s="914"/>
      <c r="D14" s="915" t="s">
        <v>29</v>
      </c>
      <c r="E14" s="485"/>
      <c r="F14" s="557" t="s">
        <v>79</v>
      </c>
      <c r="G14" s="572" t="s">
        <v>109</v>
      </c>
      <c r="H14" s="916"/>
      <c r="I14" s="917" t="s">
        <v>30</v>
      </c>
      <c r="J14" s="918"/>
      <c r="K14" s="919"/>
      <c r="L14" s="920"/>
      <c r="M14" s="920"/>
      <c r="N14" s="921"/>
      <c r="O14" s="922"/>
      <c r="P14" s="920"/>
      <c r="Q14" s="3"/>
      <c r="R14" s="780" t="s">
        <v>25</v>
      </c>
      <c r="S14" s="1482"/>
      <c r="T14" s="914"/>
      <c r="U14" s="923" t="s">
        <v>24</v>
      </c>
      <c r="V14" s="914" t="s">
        <v>25</v>
      </c>
      <c r="W14" s="924"/>
      <c r="X14" s="345" t="s">
        <v>69</v>
      </c>
      <c r="Y14" s="257" t="s">
        <v>64</v>
      </c>
      <c r="Z14" s="431" t="s">
        <v>69</v>
      </c>
      <c r="AA14" s="430" t="s">
        <v>63</v>
      </c>
      <c r="AB14" s="528" t="s">
        <v>16</v>
      </c>
      <c r="AC14" s="347" t="s">
        <v>91</v>
      </c>
      <c r="AD14" s="257" t="s">
        <v>96</v>
      </c>
      <c r="AE14" s="528" t="s">
        <v>99</v>
      </c>
      <c r="AF14" s="494" t="s">
        <v>90</v>
      </c>
      <c r="AG14" s="256"/>
      <c r="AH14" s="256"/>
      <c r="AI14" s="490" t="s">
        <v>102</v>
      </c>
      <c r="AJ14" s="258" t="s">
        <v>65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21"/>
      <c r="B15" s="925" t="s">
        <v>133</v>
      </c>
      <c r="C15" s="522">
        <f>D15+E15+F15+G15+H15</f>
        <v>700000</v>
      </c>
      <c r="D15" s="415">
        <v>700000</v>
      </c>
      <c r="E15" s="513">
        <v>0</v>
      </c>
      <c r="F15" s="565">
        <v>0</v>
      </c>
      <c r="G15" s="574">
        <v>0</v>
      </c>
      <c r="H15" s="523">
        <v>0</v>
      </c>
      <c r="I15" s="413">
        <v>0</v>
      </c>
      <c r="J15" s="413">
        <f>K15+O15+P15+Q15+R15+S15</f>
        <v>1449834</v>
      </c>
      <c r="K15" s="415">
        <f>L15+N15</f>
        <v>625107</v>
      </c>
      <c r="L15" s="513">
        <v>607922</v>
      </c>
      <c r="M15" s="523"/>
      <c r="N15" s="523">
        <v>17185</v>
      </c>
      <c r="O15" s="523">
        <v>212536</v>
      </c>
      <c r="P15" s="513">
        <v>6079</v>
      </c>
      <c r="Q15" s="523"/>
      <c r="R15" s="926">
        <v>234653</v>
      </c>
      <c r="S15" s="512">
        <v>371459</v>
      </c>
      <c r="T15" s="461">
        <f>S15+U15</f>
        <v>417959</v>
      </c>
      <c r="U15" s="414">
        <v>46500</v>
      </c>
      <c r="V15" s="461">
        <v>0</v>
      </c>
      <c r="W15" s="512">
        <f>U15+J15</f>
        <v>1496334</v>
      </c>
      <c r="X15" s="415">
        <v>0</v>
      </c>
      <c r="Y15" s="513">
        <v>0</v>
      </c>
      <c r="Z15" s="926">
        <v>0</v>
      </c>
      <c r="AA15" s="415">
        <v>1496334</v>
      </c>
      <c r="AB15" s="927">
        <v>0</v>
      </c>
      <c r="AC15" s="523">
        <v>548402</v>
      </c>
      <c r="AD15" s="513"/>
      <c r="AE15" s="927">
        <v>59520</v>
      </c>
      <c r="AF15" s="523">
        <v>0</v>
      </c>
      <c r="AG15" s="513">
        <v>0</v>
      </c>
      <c r="AH15" s="513">
        <v>0</v>
      </c>
      <c r="AI15" s="926">
        <v>0</v>
      </c>
      <c r="AJ15" s="927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8" customFormat="1" ht="12.75" hidden="1">
      <c r="A16" s="41"/>
      <c r="B16" s="340" t="s">
        <v>78</v>
      </c>
      <c r="C16" s="104"/>
      <c r="D16" s="103"/>
      <c r="E16" s="100"/>
      <c r="F16" s="559"/>
      <c r="G16" s="103"/>
      <c r="H16" s="100"/>
      <c r="I16" s="102"/>
      <c r="J16" s="102">
        <f>K16+O16+P16+Q16+R16+S16</f>
        <v>0</v>
      </c>
      <c r="K16" s="103"/>
      <c r="L16" s="101"/>
      <c r="M16" s="100"/>
      <c r="N16" s="100"/>
      <c r="O16" s="100"/>
      <c r="P16" s="101"/>
      <c r="Q16" s="100"/>
      <c r="R16" s="559"/>
      <c r="S16" s="268"/>
      <c r="T16" s="304">
        <f>S16+U16</f>
        <v>0</v>
      </c>
      <c r="U16" s="117"/>
      <c r="V16" s="304"/>
      <c r="W16" s="268">
        <f>U16+J16</f>
        <v>0</v>
      </c>
      <c r="X16" s="343"/>
      <c r="Y16" s="928"/>
      <c r="Z16" s="929"/>
      <c r="AA16" s="930"/>
      <c r="AB16" s="931"/>
      <c r="AC16" s="932"/>
      <c r="AD16" s="928"/>
      <c r="AE16" s="931"/>
      <c r="AF16" s="932"/>
      <c r="AG16" s="928"/>
      <c r="AH16" s="928"/>
      <c r="AI16" s="929"/>
      <c r="AJ16" s="931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</row>
    <row r="17" spans="1:50" ht="12.75">
      <c r="A17" s="5"/>
      <c r="B17" s="111" t="s">
        <v>32</v>
      </c>
      <c r="C17" s="184"/>
      <c r="D17" s="185"/>
      <c r="E17" s="188"/>
      <c r="F17" s="189"/>
      <c r="G17" s="185"/>
      <c r="H17" s="186"/>
      <c r="I17" s="187"/>
      <c r="J17" s="234"/>
      <c r="K17" s="233"/>
      <c r="L17" s="1152"/>
      <c r="M17" s="1153"/>
      <c r="N17" s="1153"/>
      <c r="O17" s="188"/>
      <c r="P17" s="186"/>
      <c r="Q17" s="188"/>
      <c r="R17" s="761"/>
      <c r="S17" s="781"/>
      <c r="T17" s="1492"/>
      <c r="U17" s="189"/>
      <c r="V17" s="269"/>
      <c r="W17" s="702"/>
      <c r="X17" s="377"/>
      <c r="Y17" s="540"/>
      <c r="Z17" s="394"/>
      <c r="AA17" s="510"/>
      <c r="AB17" s="933"/>
      <c r="AC17" s="377"/>
      <c r="AD17" s="349"/>
      <c r="AE17" s="1500"/>
      <c r="AF17" s="350"/>
      <c r="AG17" s="349"/>
      <c r="AH17" s="349"/>
      <c r="AI17" s="935"/>
      <c r="AJ17" s="93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183">
        <v>3</v>
      </c>
      <c r="B18" s="140" t="s">
        <v>139</v>
      </c>
      <c r="C18" s="721"/>
      <c r="D18" s="722"/>
      <c r="E18" s="723"/>
      <c r="F18" s="724"/>
      <c r="G18" s="722"/>
      <c r="H18" s="725"/>
      <c r="I18" s="726"/>
      <c r="J18" s="734">
        <f aca="true" t="shared" si="0" ref="J18:J37">K18+O18+P18+Q18+R18+S18</f>
        <v>-680</v>
      </c>
      <c r="K18" s="265">
        <f>L18+N18</f>
        <v>0</v>
      </c>
      <c r="L18" s="209"/>
      <c r="M18" s="210"/>
      <c r="N18" s="209"/>
      <c r="O18" s="306"/>
      <c r="P18" s="239"/>
      <c r="Q18" s="306"/>
      <c r="R18" s="759">
        <v>-680</v>
      </c>
      <c r="S18" s="738"/>
      <c r="T18" s="1493">
        <f aca="true" t="shared" si="1" ref="T18:T24">S18+U18</f>
        <v>0</v>
      </c>
      <c r="U18" s="706"/>
      <c r="V18" s="738"/>
      <c r="W18" s="736">
        <f aca="true" t="shared" si="2" ref="W18:W24">U18+J18</f>
        <v>-680</v>
      </c>
      <c r="X18" s="306"/>
      <c r="Y18" s="1051"/>
      <c r="Z18" s="759"/>
      <c r="AA18" s="760">
        <v>-680</v>
      </c>
      <c r="AB18" s="710"/>
      <c r="AC18" s="306"/>
      <c r="AD18" s="1078"/>
      <c r="AE18" s="710"/>
      <c r="AF18" s="350"/>
      <c r="AG18" s="349"/>
      <c r="AH18" s="349"/>
      <c r="AI18" s="935"/>
      <c r="AJ18" s="93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46" ht="12.75">
      <c r="A19" s="183">
        <v>3</v>
      </c>
      <c r="B19" s="140" t="s">
        <v>144</v>
      </c>
      <c r="C19" s="208"/>
      <c r="D19" s="265"/>
      <c r="E19" s="541"/>
      <c r="F19" s="566"/>
      <c r="G19" s="265"/>
      <c r="H19" s="448"/>
      <c r="I19" s="208"/>
      <c r="J19" s="201">
        <f t="shared" si="0"/>
        <v>8976.4</v>
      </c>
      <c r="K19" s="212">
        <f aca="true" t="shared" si="3" ref="K19:K24">L19+N19</f>
        <v>6649.2</v>
      </c>
      <c r="L19" s="83">
        <v>6649.2</v>
      </c>
      <c r="M19" s="1188"/>
      <c r="N19" s="1345"/>
      <c r="O19" s="83">
        <v>2260.7</v>
      </c>
      <c r="P19" s="83">
        <v>66.5</v>
      </c>
      <c r="Q19" s="1114"/>
      <c r="R19" s="1098"/>
      <c r="S19" s="1097"/>
      <c r="T19" s="247">
        <f t="shared" si="1"/>
        <v>0</v>
      </c>
      <c r="U19" s="1111"/>
      <c r="V19" s="1501"/>
      <c r="W19" s="85">
        <f t="shared" si="2"/>
        <v>8976.4</v>
      </c>
      <c r="X19" s="1503"/>
      <c r="Y19" s="1162"/>
      <c r="Z19" s="1163"/>
      <c r="AA19" s="760">
        <v>8976.4</v>
      </c>
      <c r="AB19" s="1115"/>
      <c r="AC19" s="1099"/>
      <c r="AD19" s="1094"/>
      <c r="AE19" s="666">
        <v>6649.2</v>
      </c>
      <c r="AF19" s="223"/>
      <c r="AG19" s="273"/>
      <c r="AH19" s="273"/>
      <c r="AI19" s="489"/>
      <c r="AJ19" s="278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3.5" thickBot="1">
      <c r="A20" s="1025"/>
      <c r="B20" s="1024"/>
      <c r="C20" s="201"/>
      <c r="D20" s="223"/>
      <c r="E20" s="223"/>
      <c r="F20" s="562"/>
      <c r="G20" s="212"/>
      <c r="H20" s="220"/>
      <c r="I20" s="201"/>
      <c r="J20" s="201">
        <f t="shared" si="0"/>
        <v>0</v>
      </c>
      <c r="K20" s="212">
        <f t="shared" si="3"/>
        <v>0</v>
      </c>
      <c r="L20" s="209"/>
      <c r="M20" s="210"/>
      <c r="N20" s="209"/>
      <c r="O20" s="209"/>
      <c r="P20" s="209"/>
      <c r="Q20" s="209"/>
      <c r="R20" s="245"/>
      <c r="S20" s="784"/>
      <c r="T20" s="247">
        <f t="shared" si="1"/>
        <v>0</v>
      </c>
      <c r="U20" s="302"/>
      <c r="V20" s="1170"/>
      <c r="W20" s="202">
        <f t="shared" si="2"/>
        <v>0</v>
      </c>
      <c r="X20" s="593"/>
      <c r="Y20" s="365"/>
      <c r="Z20" s="433"/>
      <c r="AA20" s="412"/>
      <c r="AB20" s="936"/>
      <c r="AC20" s="379"/>
      <c r="AD20" s="220"/>
      <c r="AE20" s="278"/>
      <c r="AF20" s="223"/>
      <c r="AG20" s="273"/>
      <c r="AH20" s="273"/>
      <c r="AI20" s="489"/>
      <c r="AJ20" s="278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hidden="1">
      <c r="A21" s="1025"/>
      <c r="B21" s="1026"/>
      <c r="C21" s="51"/>
      <c r="D21" s="54"/>
      <c r="E21" s="54"/>
      <c r="F21" s="59"/>
      <c r="G21" s="52"/>
      <c r="H21" s="53"/>
      <c r="I21" s="51"/>
      <c r="J21" s="51">
        <f t="shared" si="0"/>
        <v>0</v>
      </c>
      <c r="K21" s="52">
        <f t="shared" si="3"/>
        <v>0</v>
      </c>
      <c r="L21" s="160"/>
      <c r="M21" s="160"/>
      <c r="N21" s="405"/>
      <c r="O21" s="160"/>
      <c r="P21" s="160"/>
      <c r="Q21" s="160"/>
      <c r="R21" s="176"/>
      <c r="S21" s="783"/>
      <c r="T21" s="85">
        <f t="shared" si="1"/>
        <v>0</v>
      </c>
      <c r="U21" s="59"/>
      <c r="V21" s="772"/>
      <c r="W21" s="202">
        <f t="shared" si="2"/>
        <v>0</v>
      </c>
      <c r="X21" s="593"/>
      <c r="Y21" s="371"/>
      <c r="Z21" s="433"/>
      <c r="AA21" s="412"/>
      <c r="AB21" s="936"/>
      <c r="AC21" s="379"/>
      <c r="AD21" s="53"/>
      <c r="AE21" s="144"/>
      <c r="AF21" s="54"/>
      <c r="AG21" s="241"/>
      <c r="AH21" s="241"/>
      <c r="AI21" s="316"/>
      <c r="AJ21" s="14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hidden="1">
      <c r="A22" s="1025"/>
      <c r="B22" s="1026"/>
      <c r="C22" s="51"/>
      <c r="D22" s="84"/>
      <c r="E22" s="264"/>
      <c r="F22" s="146"/>
      <c r="G22" s="52"/>
      <c r="H22" s="53"/>
      <c r="I22" s="51"/>
      <c r="J22" s="201">
        <f t="shared" si="0"/>
        <v>0</v>
      </c>
      <c r="K22" s="52">
        <f t="shared" si="3"/>
        <v>0</v>
      </c>
      <c r="L22" s="160"/>
      <c r="M22" s="160"/>
      <c r="N22" s="405"/>
      <c r="O22" s="160"/>
      <c r="P22" s="160"/>
      <c r="Q22" s="160"/>
      <c r="R22" s="176"/>
      <c r="S22" s="784"/>
      <c r="T22" s="247">
        <f t="shared" si="1"/>
        <v>0</v>
      </c>
      <c r="U22" s="649"/>
      <c r="V22" s="772"/>
      <c r="W22" s="202">
        <f t="shared" si="2"/>
        <v>0</v>
      </c>
      <c r="X22" s="593"/>
      <c r="Y22" s="371"/>
      <c r="Z22" s="433"/>
      <c r="AA22" s="412"/>
      <c r="AB22" s="936"/>
      <c r="AC22" s="379"/>
      <c r="AD22" s="53"/>
      <c r="AE22" s="144"/>
      <c r="AF22" s="54"/>
      <c r="AG22" s="241"/>
      <c r="AH22" s="241"/>
      <c r="AI22" s="316"/>
      <c r="AJ22" s="14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hidden="1">
      <c r="A23" s="1025"/>
      <c r="B23" s="1026"/>
      <c r="C23" s="50"/>
      <c r="D23" s="52"/>
      <c r="E23" s="53"/>
      <c r="F23" s="144"/>
      <c r="G23" s="52"/>
      <c r="H23" s="53"/>
      <c r="I23" s="50"/>
      <c r="J23" s="201">
        <f t="shared" si="0"/>
        <v>0</v>
      </c>
      <c r="K23" s="52">
        <f t="shared" si="3"/>
        <v>0</v>
      </c>
      <c r="L23" s="160"/>
      <c r="M23" s="53"/>
      <c r="N23" s="405"/>
      <c r="O23" s="160"/>
      <c r="P23" s="160"/>
      <c r="Q23" s="160"/>
      <c r="R23" s="176"/>
      <c r="S23" s="784"/>
      <c r="T23" s="247">
        <f t="shared" si="1"/>
        <v>0</v>
      </c>
      <c r="U23" s="649"/>
      <c r="V23" s="773"/>
      <c r="W23" s="202">
        <f t="shared" si="2"/>
        <v>0</v>
      </c>
      <c r="X23" s="593"/>
      <c r="Y23" s="371"/>
      <c r="Z23" s="433"/>
      <c r="AA23" s="412"/>
      <c r="AB23" s="936"/>
      <c r="AC23" s="379"/>
      <c r="AD23" s="53"/>
      <c r="AE23" s="144"/>
      <c r="AF23" s="54"/>
      <c r="AG23" s="241"/>
      <c r="AH23" s="241"/>
      <c r="AI23" s="316"/>
      <c r="AJ23" s="14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3.5" hidden="1" thickBot="1">
      <c r="A24" s="1027"/>
      <c r="B24" s="1026"/>
      <c r="C24" s="108"/>
      <c r="D24" s="680"/>
      <c r="E24" s="681"/>
      <c r="F24" s="682"/>
      <c r="G24" s="109"/>
      <c r="H24" s="129"/>
      <c r="I24" s="110"/>
      <c r="J24" s="51">
        <f t="shared" si="0"/>
        <v>0</v>
      </c>
      <c r="K24" s="232">
        <f t="shared" si="3"/>
        <v>0</v>
      </c>
      <c r="L24" s="129"/>
      <c r="M24" s="129"/>
      <c r="N24" s="406"/>
      <c r="O24" s="238"/>
      <c r="P24" s="129"/>
      <c r="Q24" s="129"/>
      <c r="R24" s="267"/>
      <c r="S24" s="1483"/>
      <c r="T24" s="85">
        <f t="shared" si="1"/>
        <v>0</v>
      </c>
      <c r="U24" s="1490"/>
      <c r="V24" s="774"/>
      <c r="W24" s="1479">
        <f t="shared" si="2"/>
        <v>0</v>
      </c>
      <c r="X24" s="1480"/>
      <c r="Y24" s="372"/>
      <c r="Z24" s="399"/>
      <c r="AA24" s="511"/>
      <c r="AB24" s="937"/>
      <c r="AC24" s="380"/>
      <c r="AD24" s="129"/>
      <c r="AE24" s="428"/>
      <c r="AF24" s="423"/>
      <c r="AG24" s="279"/>
      <c r="AH24" s="279"/>
      <c r="AI24" s="314"/>
      <c r="AJ24" s="280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7.25" customHeight="1" thickBot="1">
      <c r="A25" s="1028"/>
      <c r="B25" s="1029" t="s">
        <v>33</v>
      </c>
      <c r="C25" s="938">
        <f>D25+H25</f>
        <v>0</v>
      </c>
      <c r="D25" s="939">
        <f aca="true" t="shared" si="4" ref="D25:I25">SUM(D19:D24)</f>
        <v>0</v>
      </c>
      <c r="E25" s="940">
        <f t="shared" si="4"/>
        <v>0</v>
      </c>
      <c r="F25" s="939">
        <f t="shared" si="4"/>
        <v>0</v>
      </c>
      <c r="G25" s="941">
        <f t="shared" si="4"/>
        <v>0</v>
      </c>
      <c r="H25" s="942">
        <f t="shared" si="4"/>
        <v>0</v>
      </c>
      <c r="I25" s="938">
        <f t="shared" si="4"/>
        <v>0</v>
      </c>
      <c r="J25" s="1331">
        <f>K25+O25+P25+Q25+R25+S25</f>
        <v>8296.4</v>
      </c>
      <c r="K25" s="147">
        <f>K18+K19</f>
        <v>6649.2</v>
      </c>
      <c r="L25" s="147">
        <f>L18+L19</f>
        <v>6649.2</v>
      </c>
      <c r="M25" s="147">
        <f aca="true" t="shared" si="5" ref="M25:U25">M18</f>
        <v>0</v>
      </c>
      <c r="N25" s="147">
        <f>N18+N19</f>
        <v>0</v>
      </c>
      <c r="O25" s="147">
        <f>O18+O19</f>
        <v>2260.7</v>
      </c>
      <c r="P25" s="147">
        <f>P18+P19</f>
        <v>66.5</v>
      </c>
      <c r="Q25" s="939">
        <f t="shared" si="5"/>
        <v>0</v>
      </c>
      <c r="R25" s="943">
        <f>R18+R19</f>
        <v>-680</v>
      </c>
      <c r="S25" s="1484">
        <f t="shared" si="5"/>
        <v>0</v>
      </c>
      <c r="T25" s="1331">
        <f t="shared" si="5"/>
        <v>0</v>
      </c>
      <c r="U25" s="942">
        <f t="shared" si="5"/>
        <v>0</v>
      </c>
      <c r="V25" s="943">
        <f>SUM(V19:V23)</f>
        <v>0</v>
      </c>
      <c r="W25" s="1331">
        <f>W18+W19</f>
        <v>8296.4</v>
      </c>
      <c r="X25" s="1172">
        <f aca="true" t="shared" si="6" ref="X25:AD25">X18</f>
        <v>0</v>
      </c>
      <c r="Y25" s="1173">
        <f t="shared" si="6"/>
        <v>0</v>
      </c>
      <c r="Z25" s="1177">
        <f t="shared" si="6"/>
        <v>0</v>
      </c>
      <c r="AA25" s="941">
        <f>AA18+AA19</f>
        <v>8296.4</v>
      </c>
      <c r="AB25" s="944">
        <f t="shared" si="6"/>
        <v>0</v>
      </c>
      <c r="AC25" s="942">
        <f t="shared" si="6"/>
        <v>0</v>
      </c>
      <c r="AD25" s="940">
        <f t="shared" si="6"/>
        <v>0</v>
      </c>
      <c r="AE25" s="1331">
        <f>AE18+AE19</f>
        <v>6649.2</v>
      </c>
      <c r="AF25" s="942">
        <f>SUM(AF19:AF23)</f>
        <v>0</v>
      </c>
      <c r="AG25" s="946">
        <f>SUM(AG19:AG23)</f>
        <v>0</v>
      </c>
      <c r="AH25" s="946">
        <f>SUM(AH19:AH23)</f>
        <v>0</v>
      </c>
      <c r="AI25" s="947">
        <f>SUM(AI19:AI23)</f>
        <v>0</v>
      </c>
      <c r="AJ25" s="945">
        <f>SUM(AJ19:AJ23)</f>
        <v>0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1019">
        <v>3</v>
      </c>
      <c r="B26" s="140" t="s">
        <v>157</v>
      </c>
      <c r="C26" s="133"/>
      <c r="D26" s="134"/>
      <c r="E26" s="135"/>
      <c r="F26" s="357"/>
      <c r="G26" s="134"/>
      <c r="H26" s="135"/>
      <c r="I26" s="136"/>
      <c r="J26" s="137">
        <f t="shared" si="0"/>
        <v>2267</v>
      </c>
      <c r="K26" s="138"/>
      <c r="L26" s="135"/>
      <c r="M26" s="135"/>
      <c r="N26" s="135"/>
      <c r="O26" s="135"/>
      <c r="P26" s="53"/>
      <c r="Q26" s="176"/>
      <c r="R26" s="368">
        <v>2267</v>
      </c>
      <c r="S26" s="1485"/>
      <c r="T26" s="131">
        <f>S26+U26</f>
        <v>0</v>
      </c>
      <c r="U26" s="1491"/>
      <c r="V26" s="762"/>
      <c r="W26" s="85">
        <f aca="true" t="shared" si="7" ref="W26:W37">U26+J26</f>
        <v>2267</v>
      </c>
      <c r="X26" s="1171"/>
      <c r="Y26" s="1176"/>
      <c r="Z26" s="1179"/>
      <c r="AA26" s="760">
        <v>2267</v>
      </c>
      <c r="AB26" s="199"/>
      <c r="AC26" s="125"/>
      <c r="AD26" s="53"/>
      <c r="AE26" s="1215"/>
      <c r="AF26" s="54"/>
      <c r="AG26" s="241"/>
      <c r="AH26" s="241"/>
      <c r="AI26" s="316"/>
      <c r="AJ26" s="14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2.75">
      <c r="A27" s="183">
        <v>3</v>
      </c>
      <c r="B27" s="140" t="s">
        <v>158</v>
      </c>
      <c r="C27" s="51"/>
      <c r="D27" s="59"/>
      <c r="E27" s="53"/>
      <c r="F27" s="59"/>
      <c r="G27" s="52"/>
      <c r="H27" s="54"/>
      <c r="I27" s="51"/>
      <c r="J27" s="51">
        <f t="shared" si="0"/>
        <v>-10000</v>
      </c>
      <c r="K27" s="54"/>
      <c r="L27" s="54"/>
      <c r="M27" s="54"/>
      <c r="N27" s="54"/>
      <c r="O27" s="54"/>
      <c r="P27" s="54"/>
      <c r="Q27" s="59"/>
      <c r="R27" s="176">
        <v>-10000</v>
      </c>
      <c r="S27" s="166"/>
      <c r="T27" s="131">
        <f>S27+U27</f>
        <v>10000</v>
      </c>
      <c r="U27" s="83">
        <v>10000</v>
      </c>
      <c r="V27" s="176"/>
      <c r="W27" s="85">
        <f t="shared" si="7"/>
        <v>0</v>
      </c>
      <c r="X27" s="1171"/>
      <c r="Y27" s="1176"/>
      <c r="Z27" s="1179"/>
      <c r="AA27" s="1180"/>
      <c r="AB27" s="199"/>
      <c r="AC27" s="125"/>
      <c r="AD27" s="53"/>
      <c r="AE27" s="1215"/>
      <c r="AF27" s="54"/>
      <c r="AG27" s="241"/>
      <c r="AH27" s="241"/>
      <c r="AI27" s="316"/>
      <c r="AJ27" s="14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3.5" thickBot="1">
      <c r="A28" s="864"/>
      <c r="B28" s="1030"/>
      <c r="C28" s="51"/>
      <c r="D28" s="59"/>
      <c r="E28" s="53"/>
      <c r="F28" s="59"/>
      <c r="G28" s="52"/>
      <c r="H28" s="54"/>
      <c r="I28" s="51"/>
      <c r="J28" s="51">
        <f t="shared" si="0"/>
        <v>0</v>
      </c>
      <c r="K28" s="54"/>
      <c r="L28" s="54"/>
      <c r="M28" s="54"/>
      <c r="N28" s="54"/>
      <c r="O28" s="54"/>
      <c r="P28" s="54"/>
      <c r="Q28" s="59"/>
      <c r="R28" s="176"/>
      <c r="S28" s="166"/>
      <c r="T28" s="58">
        <f>S28+U28</f>
        <v>0</v>
      </c>
      <c r="U28" s="54"/>
      <c r="V28" s="176"/>
      <c r="W28" s="85">
        <f t="shared" si="7"/>
        <v>0</v>
      </c>
      <c r="X28" s="1171"/>
      <c r="Y28" s="1176"/>
      <c r="Z28" s="1179"/>
      <c r="AA28" s="1176"/>
      <c r="AB28" s="143"/>
      <c r="AC28" s="170"/>
      <c r="AD28" s="53"/>
      <c r="AE28" s="1215"/>
      <c r="AF28" s="54"/>
      <c r="AG28" s="161"/>
      <c r="AH28" s="161"/>
      <c r="AI28" s="316"/>
      <c r="AJ28" s="14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2.75" hidden="1">
      <c r="A29" s="1031"/>
      <c r="B29" s="1026"/>
      <c r="C29" s="51"/>
      <c r="D29" s="59"/>
      <c r="E29" s="53"/>
      <c r="F29" s="59"/>
      <c r="G29" s="52"/>
      <c r="H29" s="54"/>
      <c r="I29" s="51"/>
      <c r="J29" s="671">
        <f t="shared" si="0"/>
        <v>0</v>
      </c>
      <c r="K29" s="54"/>
      <c r="L29" s="54"/>
      <c r="M29" s="54"/>
      <c r="N29" s="54"/>
      <c r="O29" s="54"/>
      <c r="P29" s="54"/>
      <c r="Q29" s="59"/>
      <c r="R29" s="176"/>
      <c r="S29" s="1486"/>
      <c r="T29" s="660">
        <f>S29+U29</f>
        <v>0</v>
      </c>
      <c r="U29" s="818"/>
      <c r="V29" s="176"/>
      <c r="W29" s="1174">
        <f t="shared" si="7"/>
        <v>0</v>
      </c>
      <c r="X29" s="1171"/>
      <c r="Y29" s="1176"/>
      <c r="Z29" s="1179"/>
      <c r="AA29" s="1180"/>
      <c r="AB29" s="143"/>
      <c r="AC29" s="170"/>
      <c r="AD29" s="53"/>
      <c r="AE29" s="1215"/>
      <c r="AF29" s="54"/>
      <c r="AG29" s="161"/>
      <c r="AH29" s="161"/>
      <c r="AI29" s="316"/>
      <c r="AJ29" s="14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2.75" hidden="1">
      <c r="A30" s="183"/>
      <c r="B30" s="1030"/>
      <c r="C30" s="82"/>
      <c r="D30" s="145"/>
      <c r="E30" s="264"/>
      <c r="F30" s="145"/>
      <c r="G30" s="84"/>
      <c r="H30" s="83"/>
      <c r="I30" s="82"/>
      <c r="J30" s="51">
        <f t="shared" si="0"/>
        <v>0</v>
      </c>
      <c r="K30" s="83"/>
      <c r="L30" s="83"/>
      <c r="M30" s="83"/>
      <c r="N30" s="83"/>
      <c r="O30" s="83"/>
      <c r="P30" s="83"/>
      <c r="Q30" s="145"/>
      <c r="R30" s="175"/>
      <c r="S30" s="783"/>
      <c r="T30" s="85">
        <f>S30+U30</f>
        <v>0</v>
      </c>
      <c r="U30" s="83"/>
      <c r="V30" s="176"/>
      <c r="W30" s="1174">
        <f t="shared" si="7"/>
        <v>0</v>
      </c>
      <c r="X30" s="1181"/>
      <c r="Y30" s="1182"/>
      <c r="Z30" s="1183"/>
      <c r="AA30" s="1180"/>
      <c r="AB30" s="199"/>
      <c r="AC30" s="125"/>
      <c r="AD30" s="264"/>
      <c r="AE30" s="1216"/>
      <c r="AF30" s="83"/>
      <c r="AG30" s="241"/>
      <c r="AH30" s="241"/>
      <c r="AI30" s="313"/>
      <c r="AJ30" s="146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2.75" hidden="1">
      <c r="A31" s="1031"/>
      <c r="B31" s="1030"/>
      <c r="C31" s="82"/>
      <c r="D31" s="145"/>
      <c r="E31" s="264"/>
      <c r="F31" s="145"/>
      <c r="G31" s="84"/>
      <c r="H31" s="83"/>
      <c r="I31" s="82"/>
      <c r="J31" s="82">
        <f t="shared" si="0"/>
        <v>0</v>
      </c>
      <c r="K31" s="83"/>
      <c r="L31" s="83"/>
      <c r="M31" s="83"/>
      <c r="N31" s="83"/>
      <c r="O31" s="83"/>
      <c r="P31" s="83"/>
      <c r="Q31" s="145"/>
      <c r="R31" s="175"/>
      <c r="S31" s="783"/>
      <c r="T31" s="85">
        <f aca="true" t="shared" si="8" ref="T31:T38">S31+U31</f>
        <v>0</v>
      </c>
      <c r="U31" s="83"/>
      <c r="V31" s="175"/>
      <c r="W31" s="1178">
        <f t="shared" si="7"/>
        <v>0</v>
      </c>
      <c r="X31" s="1181"/>
      <c r="Y31" s="1182"/>
      <c r="Z31" s="1183"/>
      <c r="AA31" s="1180"/>
      <c r="AB31" s="199"/>
      <c r="AC31" s="125"/>
      <c r="AD31" s="264"/>
      <c r="AE31" s="1216"/>
      <c r="AF31" s="83"/>
      <c r="AG31" s="241"/>
      <c r="AH31" s="241"/>
      <c r="AI31" s="313"/>
      <c r="AJ31" s="146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2.75" hidden="1">
      <c r="A32" s="1031"/>
      <c r="B32" s="1030"/>
      <c r="C32" s="82"/>
      <c r="D32" s="145"/>
      <c r="E32" s="264"/>
      <c r="F32" s="145"/>
      <c r="G32" s="84"/>
      <c r="H32" s="83"/>
      <c r="I32" s="82"/>
      <c r="J32" s="82">
        <f t="shared" si="0"/>
        <v>0</v>
      </c>
      <c r="K32" s="83"/>
      <c r="L32" s="83"/>
      <c r="M32" s="83"/>
      <c r="N32" s="83"/>
      <c r="O32" s="83"/>
      <c r="P32" s="83"/>
      <c r="Q32" s="145"/>
      <c r="R32" s="175"/>
      <c r="S32" s="783"/>
      <c r="T32" s="85">
        <f t="shared" si="8"/>
        <v>0</v>
      </c>
      <c r="U32" s="83"/>
      <c r="V32" s="175"/>
      <c r="W32" s="1178">
        <f t="shared" si="7"/>
        <v>0</v>
      </c>
      <c r="X32" s="1181"/>
      <c r="Y32" s="1182"/>
      <c r="Z32" s="1183"/>
      <c r="AA32" s="1180"/>
      <c r="AB32" s="199"/>
      <c r="AC32" s="125"/>
      <c r="AD32" s="264"/>
      <c r="AE32" s="1216"/>
      <c r="AF32" s="83"/>
      <c r="AG32" s="241"/>
      <c r="AH32" s="241"/>
      <c r="AI32" s="313"/>
      <c r="AJ32" s="146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2.75" hidden="1">
      <c r="A33" s="1031"/>
      <c r="B33" s="1030"/>
      <c r="C33" s="82"/>
      <c r="D33" s="145"/>
      <c r="E33" s="264"/>
      <c r="F33" s="145"/>
      <c r="G33" s="84"/>
      <c r="H33" s="83"/>
      <c r="I33" s="82"/>
      <c r="J33" s="82">
        <f t="shared" si="0"/>
        <v>0</v>
      </c>
      <c r="K33" s="83"/>
      <c r="L33" s="83"/>
      <c r="M33" s="83"/>
      <c r="N33" s="83"/>
      <c r="O33" s="83"/>
      <c r="P33" s="83"/>
      <c r="Q33" s="145"/>
      <c r="R33" s="175"/>
      <c r="S33" s="783"/>
      <c r="T33" s="85">
        <f t="shared" si="8"/>
        <v>0</v>
      </c>
      <c r="U33" s="83"/>
      <c r="V33" s="175"/>
      <c r="W33" s="1178">
        <f t="shared" si="7"/>
        <v>0</v>
      </c>
      <c r="X33" s="1181"/>
      <c r="Y33" s="1182"/>
      <c r="Z33" s="1183"/>
      <c r="AA33" s="1180"/>
      <c r="AB33" s="199"/>
      <c r="AC33" s="125"/>
      <c r="AD33" s="264"/>
      <c r="AE33" s="1216"/>
      <c r="AF33" s="83"/>
      <c r="AG33" s="241"/>
      <c r="AH33" s="241"/>
      <c r="AI33" s="313"/>
      <c r="AJ33" s="146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2.75" hidden="1">
      <c r="A34" s="1031"/>
      <c r="B34" s="1030"/>
      <c r="C34" s="82"/>
      <c r="D34" s="145"/>
      <c r="E34" s="264"/>
      <c r="F34" s="145"/>
      <c r="G34" s="84"/>
      <c r="H34" s="83"/>
      <c r="I34" s="82"/>
      <c r="J34" s="82">
        <f t="shared" si="0"/>
        <v>0</v>
      </c>
      <c r="K34" s="83"/>
      <c r="L34" s="83"/>
      <c r="M34" s="83"/>
      <c r="N34" s="83"/>
      <c r="O34" s="83"/>
      <c r="P34" s="83"/>
      <c r="Q34" s="145"/>
      <c r="R34" s="175"/>
      <c r="S34" s="783"/>
      <c r="T34" s="85">
        <f t="shared" si="8"/>
        <v>0</v>
      </c>
      <c r="U34" s="83"/>
      <c r="V34" s="175"/>
      <c r="W34" s="1178">
        <f t="shared" si="7"/>
        <v>0</v>
      </c>
      <c r="X34" s="1181"/>
      <c r="Y34" s="1182"/>
      <c r="Z34" s="1183"/>
      <c r="AA34" s="1180"/>
      <c r="AB34" s="199"/>
      <c r="AC34" s="125"/>
      <c r="AD34" s="264"/>
      <c r="AE34" s="1216"/>
      <c r="AF34" s="83"/>
      <c r="AG34" s="241"/>
      <c r="AH34" s="241"/>
      <c r="AI34" s="313"/>
      <c r="AJ34" s="146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2.75" hidden="1">
      <c r="A35" s="1031"/>
      <c r="B35" s="1030"/>
      <c r="C35" s="82"/>
      <c r="D35" s="145"/>
      <c r="E35" s="264"/>
      <c r="F35" s="145"/>
      <c r="G35" s="84"/>
      <c r="H35" s="83"/>
      <c r="I35" s="82"/>
      <c r="J35" s="82">
        <f t="shared" si="0"/>
        <v>0</v>
      </c>
      <c r="K35" s="83"/>
      <c r="L35" s="83"/>
      <c r="M35" s="83"/>
      <c r="N35" s="83"/>
      <c r="O35" s="83"/>
      <c r="P35" s="83"/>
      <c r="Q35" s="145"/>
      <c r="R35" s="175"/>
      <c r="S35" s="783"/>
      <c r="T35" s="85">
        <f t="shared" si="8"/>
        <v>0</v>
      </c>
      <c r="U35" s="83"/>
      <c r="V35" s="175"/>
      <c r="W35" s="1178">
        <f t="shared" si="7"/>
        <v>0</v>
      </c>
      <c r="X35" s="1181"/>
      <c r="Y35" s="1182"/>
      <c r="Z35" s="1183"/>
      <c r="AA35" s="1180"/>
      <c r="AB35" s="199"/>
      <c r="AC35" s="125"/>
      <c r="AD35" s="264"/>
      <c r="AE35" s="1216"/>
      <c r="AF35" s="83"/>
      <c r="AG35" s="241"/>
      <c r="AH35" s="241"/>
      <c r="AI35" s="313"/>
      <c r="AJ35" s="146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.75" hidden="1">
      <c r="A36" s="1031"/>
      <c r="B36" s="1030"/>
      <c r="C36" s="82"/>
      <c r="D36" s="145"/>
      <c r="E36" s="264"/>
      <c r="F36" s="145"/>
      <c r="G36" s="84"/>
      <c r="H36" s="83"/>
      <c r="I36" s="82"/>
      <c r="J36" s="82">
        <f t="shared" si="0"/>
        <v>0</v>
      </c>
      <c r="K36" s="83"/>
      <c r="L36" s="83"/>
      <c r="M36" s="83"/>
      <c r="N36" s="83"/>
      <c r="O36" s="83"/>
      <c r="P36" s="83"/>
      <c r="Q36" s="145"/>
      <c r="R36" s="175"/>
      <c r="S36" s="783"/>
      <c r="T36" s="85">
        <f t="shared" si="8"/>
        <v>0</v>
      </c>
      <c r="U36" s="83"/>
      <c r="V36" s="175"/>
      <c r="W36" s="1178">
        <f t="shared" si="7"/>
        <v>0</v>
      </c>
      <c r="X36" s="1181"/>
      <c r="Y36" s="1182"/>
      <c r="Z36" s="1183"/>
      <c r="AA36" s="1180"/>
      <c r="AB36" s="199"/>
      <c r="AC36" s="125"/>
      <c r="AD36" s="264"/>
      <c r="AE36" s="1216"/>
      <c r="AF36" s="83"/>
      <c r="AG36" s="241"/>
      <c r="AH36" s="241"/>
      <c r="AI36" s="313"/>
      <c r="AJ36" s="146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.75" hidden="1">
      <c r="A37" s="1031"/>
      <c r="B37" s="1030"/>
      <c r="C37" s="82"/>
      <c r="D37" s="145"/>
      <c r="E37" s="264"/>
      <c r="F37" s="145"/>
      <c r="G37" s="84"/>
      <c r="H37" s="83"/>
      <c r="I37" s="82"/>
      <c r="J37" s="82">
        <f t="shared" si="0"/>
        <v>0</v>
      </c>
      <c r="K37" s="83"/>
      <c r="L37" s="83"/>
      <c r="M37" s="83"/>
      <c r="N37" s="83"/>
      <c r="O37" s="83"/>
      <c r="P37" s="83"/>
      <c r="Q37" s="145"/>
      <c r="R37" s="175"/>
      <c r="S37" s="783"/>
      <c r="T37" s="85">
        <f t="shared" si="8"/>
        <v>0</v>
      </c>
      <c r="U37" s="83"/>
      <c r="V37" s="175"/>
      <c r="W37" s="1178">
        <f t="shared" si="7"/>
        <v>0</v>
      </c>
      <c r="X37" s="1181"/>
      <c r="Y37" s="1182"/>
      <c r="Z37" s="1183"/>
      <c r="AA37" s="1180"/>
      <c r="AB37" s="199"/>
      <c r="AC37" s="125"/>
      <c r="AD37" s="264"/>
      <c r="AE37" s="1216"/>
      <c r="AF37" s="83"/>
      <c r="AG37" s="241"/>
      <c r="AH37" s="241"/>
      <c r="AI37" s="313"/>
      <c r="AJ37" s="146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hidden="1" thickBot="1">
      <c r="A38" s="1031"/>
      <c r="B38" s="1030"/>
      <c r="C38" s="82"/>
      <c r="D38" s="145"/>
      <c r="E38" s="264"/>
      <c r="F38" s="145"/>
      <c r="G38" s="84"/>
      <c r="H38" s="83"/>
      <c r="I38" s="82"/>
      <c r="J38" s="82">
        <f>K38+O38+P38+Q38+R38</f>
        <v>0</v>
      </c>
      <c r="K38" s="83"/>
      <c r="L38" s="83"/>
      <c r="M38" s="83"/>
      <c r="N38" s="83"/>
      <c r="O38" s="83"/>
      <c r="P38" s="83"/>
      <c r="Q38" s="145"/>
      <c r="R38" s="175"/>
      <c r="S38" s="783"/>
      <c r="T38" s="85">
        <f t="shared" si="8"/>
        <v>0</v>
      </c>
      <c r="U38" s="83"/>
      <c r="V38" s="175"/>
      <c r="W38" s="1178">
        <f>J38+U38</f>
        <v>0</v>
      </c>
      <c r="X38" s="1181"/>
      <c r="Y38" s="1182"/>
      <c r="Z38" s="1183"/>
      <c r="AA38" s="1180"/>
      <c r="AB38" s="199"/>
      <c r="AC38" s="125"/>
      <c r="AD38" s="264"/>
      <c r="AE38" s="1216"/>
      <c r="AF38" s="83"/>
      <c r="AG38" s="241"/>
      <c r="AH38" s="241"/>
      <c r="AI38" s="313"/>
      <c r="AJ38" s="146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3.5" thickBot="1">
      <c r="A39" s="1032"/>
      <c r="B39" s="1029" t="s">
        <v>34</v>
      </c>
      <c r="C39" s="938">
        <f aca="true" t="shared" si="9" ref="C39:V39">SUM(C26:C38)</f>
        <v>0</v>
      </c>
      <c r="D39" s="939">
        <f t="shared" si="9"/>
        <v>0</v>
      </c>
      <c r="E39" s="940"/>
      <c r="F39" s="939"/>
      <c r="G39" s="941"/>
      <c r="H39" s="942">
        <f t="shared" si="9"/>
        <v>0</v>
      </c>
      <c r="I39" s="938">
        <f t="shared" si="9"/>
        <v>0</v>
      </c>
      <c r="J39" s="938">
        <f t="shared" si="9"/>
        <v>-7733</v>
      </c>
      <c r="K39" s="942">
        <f t="shared" si="9"/>
        <v>0</v>
      </c>
      <c r="L39" s="942">
        <f t="shared" si="9"/>
        <v>0</v>
      </c>
      <c r="M39" s="942"/>
      <c r="N39" s="942">
        <f t="shared" si="9"/>
        <v>0</v>
      </c>
      <c r="O39" s="942">
        <f t="shared" si="9"/>
        <v>0</v>
      </c>
      <c r="P39" s="942">
        <f t="shared" si="9"/>
        <v>0</v>
      </c>
      <c r="Q39" s="939">
        <f t="shared" si="9"/>
        <v>0</v>
      </c>
      <c r="R39" s="943">
        <f t="shared" si="9"/>
        <v>-7733</v>
      </c>
      <c r="S39" s="1484">
        <f t="shared" si="9"/>
        <v>0</v>
      </c>
      <c r="T39" s="1331">
        <f t="shared" si="9"/>
        <v>10000</v>
      </c>
      <c r="U39" s="942">
        <f t="shared" si="9"/>
        <v>10000</v>
      </c>
      <c r="V39" s="943">
        <f t="shared" si="9"/>
        <v>0</v>
      </c>
      <c r="W39" s="1331">
        <f>U39+J39</f>
        <v>2267</v>
      </c>
      <c r="X39" s="1172">
        <f>SUM(X26:X38)</f>
        <v>0</v>
      </c>
      <c r="Y39" s="1173">
        <f>SUM(Y26:Y38)</f>
        <v>0</v>
      </c>
      <c r="Z39" s="1177"/>
      <c r="AA39" s="941">
        <f>SUM(AA26:AA38)</f>
        <v>2267</v>
      </c>
      <c r="AB39" s="944"/>
      <c r="AC39" s="948">
        <f>SUM(AC26:AC38)</f>
        <v>0</v>
      </c>
      <c r="AD39" s="940">
        <f>SUM(AD26:AD38)</f>
        <v>0</v>
      </c>
      <c r="AE39" s="1214">
        <f>SUM(AE26:AE38)</f>
        <v>0</v>
      </c>
      <c r="AF39" s="942"/>
      <c r="AG39" s="946"/>
      <c r="AH39" s="946"/>
      <c r="AI39" s="947"/>
      <c r="AJ39" s="945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1019">
        <v>3</v>
      </c>
      <c r="B40" s="140" t="s">
        <v>166</v>
      </c>
      <c r="C40" s="949">
        <f>D40+H40</f>
        <v>0</v>
      </c>
      <c r="D40" s="950"/>
      <c r="E40" s="951"/>
      <c r="F40" s="950"/>
      <c r="G40" s="952"/>
      <c r="H40" s="953"/>
      <c r="I40" s="949"/>
      <c r="J40" s="798">
        <f aca="true" t="shared" si="10" ref="J40:J51">K40+O40+P40+Q40+R40+S40</f>
        <v>39000</v>
      </c>
      <c r="K40" s="1369">
        <f aca="true" t="shared" si="11" ref="K40:K51">L40+N40</f>
        <v>0</v>
      </c>
      <c r="L40" s="799"/>
      <c r="M40" s="799"/>
      <c r="N40" s="799"/>
      <c r="O40" s="799"/>
      <c r="P40" s="799"/>
      <c r="Q40" s="800"/>
      <c r="R40" s="802"/>
      <c r="S40" s="839">
        <v>39000</v>
      </c>
      <c r="T40" s="803">
        <f aca="true" t="shared" si="12" ref="T40:T51">S40+U40</f>
        <v>49000</v>
      </c>
      <c r="U40" s="799">
        <v>10000</v>
      </c>
      <c r="V40" s="802"/>
      <c r="W40" s="85">
        <f>J40+U40+V40</f>
        <v>49000</v>
      </c>
      <c r="X40" s="1184"/>
      <c r="Y40" s="1185"/>
      <c r="Z40" s="1186"/>
      <c r="AA40" s="760">
        <v>49000</v>
      </c>
      <c r="AB40" s="954"/>
      <c r="AC40" s="805"/>
      <c r="AD40" s="801"/>
      <c r="AE40" s="1217"/>
      <c r="AF40" s="953"/>
      <c r="AG40" s="955"/>
      <c r="AH40" s="955"/>
      <c r="AI40" s="956"/>
      <c r="AJ40" s="957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.75">
      <c r="A41" s="183">
        <v>3</v>
      </c>
      <c r="B41" s="140" t="s">
        <v>171</v>
      </c>
      <c r="C41" s="958">
        <f aca="true" t="shared" si="13" ref="C41:C51">D41+H41</f>
        <v>0</v>
      </c>
      <c r="D41" s="959"/>
      <c r="E41" s="960"/>
      <c r="F41" s="959"/>
      <c r="G41" s="961"/>
      <c r="H41" s="960"/>
      <c r="I41" s="965"/>
      <c r="J41" s="792">
        <f t="shared" si="10"/>
        <v>-66</v>
      </c>
      <c r="K41" s="449">
        <f t="shared" si="11"/>
        <v>0</v>
      </c>
      <c r="L41" s="591"/>
      <c r="M41" s="591"/>
      <c r="N41" s="591"/>
      <c r="O41" s="591"/>
      <c r="P41" s="591"/>
      <c r="Q41" s="807"/>
      <c r="R41" s="432">
        <v>-66</v>
      </c>
      <c r="S41" s="1486"/>
      <c r="T41" s="660">
        <f t="shared" si="12"/>
        <v>0</v>
      </c>
      <c r="U41" s="818"/>
      <c r="V41" s="432"/>
      <c r="W41" s="85">
        <f aca="true" t="shared" si="14" ref="W41:W51">J41+U41+V41</f>
        <v>-66</v>
      </c>
      <c r="X41" s="1188"/>
      <c r="Y41" s="1165"/>
      <c r="Z41" s="1189"/>
      <c r="AA41" s="760">
        <v>-66</v>
      </c>
      <c r="AB41" s="936"/>
      <c r="AC41" s="378"/>
      <c r="AD41" s="395"/>
      <c r="AE41" s="1218"/>
      <c r="AF41" s="962"/>
      <c r="AG41" s="963"/>
      <c r="AH41" s="963"/>
      <c r="AI41" s="964"/>
      <c r="AJ41" s="965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.75">
      <c r="A42" s="183">
        <v>3</v>
      </c>
      <c r="B42" s="140" t="s">
        <v>176</v>
      </c>
      <c r="C42" s="958">
        <f t="shared" si="13"/>
        <v>0</v>
      </c>
      <c r="D42" s="959"/>
      <c r="E42" s="960"/>
      <c r="F42" s="959"/>
      <c r="G42" s="961"/>
      <c r="H42" s="960"/>
      <c r="I42" s="965"/>
      <c r="J42" s="792">
        <f t="shared" si="10"/>
        <v>2195</v>
      </c>
      <c r="K42" s="449">
        <f t="shared" si="11"/>
        <v>0</v>
      </c>
      <c r="L42" s="591"/>
      <c r="M42" s="591"/>
      <c r="N42" s="591"/>
      <c r="O42" s="591"/>
      <c r="P42" s="591"/>
      <c r="Q42" s="807"/>
      <c r="R42" s="432">
        <v>2195</v>
      </c>
      <c r="S42" s="832"/>
      <c r="T42" s="660">
        <f t="shared" si="12"/>
        <v>0</v>
      </c>
      <c r="U42" s="591"/>
      <c r="V42" s="432"/>
      <c r="W42" s="85">
        <f t="shared" si="14"/>
        <v>2195</v>
      </c>
      <c r="X42" s="1188"/>
      <c r="Y42" s="1165"/>
      <c r="Z42" s="1189"/>
      <c r="AA42" s="760">
        <v>2195</v>
      </c>
      <c r="AB42" s="936"/>
      <c r="AC42" s="378"/>
      <c r="AD42" s="395"/>
      <c r="AE42" s="1218"/>
      <c r="AF42" s="962"/>
      <c r="AG42" s="963"/>
      <c r="AH42" s="963"/>
      <c r="AI42" s="964"/>
      <c r="AJ42" s="965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3.5" thickBot="1">
      <c r="A43" s="183">
        <v>3</v>
      </c>
      <c r="B43" s="1024"/>
      <c r="C43" s="958">
        <f t="shared" si="13"/>
        <v>0</v>
      </c>
      <c r="D43" s="959"/>
      <c r="E43" s="960"/>
      <c r="F43" s="959"/>
      <c r="G43" s="961"/>
      <c r="H43" s="960"/>
      <c r="I43" s="965"/>
      <c r="J43" s="792">
        <f t="shared" si="10"/>
        <v>0</v>
      </c>
      <c r="K43" s="449">
        <f t="shared" si="11"/>
        <v>0</v>
      </c>
      <c r="L43" s="591"/>
      <c r="M43" s="591"/>
      <c r="N43" s="591"/>
      <c r="O43" s="591"/>
      <c r="P43" s="591"/>
      <c r="Q43" s="807"/>
      <c r="R43" s="432"/>
      <c r="S43" s="832"/>
      <c r="T43" s="660">
        <f t="shared" si="12"/>
        <v>0</v>
      </c>
      <c r="U43" s="591"/>
      <c r="V43" s="432"/>
      <c r="W43" s="85">
        <f t="shared" si="14"/>
        <v>0</v>
      </c>
      <c r="X43" s="1188"/>
      <c r="Y43" s="1165"/>
      <c r="Z43" s="1189"/>
      <c r="AA43" s="1190"/>
      <c r="AB43" s="936"/>
      <c r="AC43" s="378"/>
      <c r="AD43" s="395"/>
      <c r="AE43" s="1218"/>
      <c r="AF43" s="962"/>
      <c r="AG43" s="963"/>
      <c r="AH43" s="963"/>
      <c r="AI43" s="964"/>
      <c r="AJ43" s="965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.75" hidden="1">
      <c r="A44" s="183">
        <v>1</v>
      </c>
      <c r="B44" s="1024"/>
      <c r="C44" s="958">
        <f t="shared" si="13"/>
        <v>0</v>
      </c>
      <c r="D44" s="959"/>
      <c r="E44" s="960"/>
      <c r="F44" s="959"/>
      <c r="G44" s="961"/>
      <c r="H44" s="960"/>
      <c r="I44" s="965"/>
      <c r="J44" s="792">
        <f t="shared" si="10"/>
        <v>0</v>
      </c>
      <c r="K44" s="449">
        <f t="shared" si="11"/>
        <v>0</v>
      </c>
      <c r="L44" s="591"/>
      <c r="M44" s="591"/>
      <c r="N44" s="591"/>
      <c r="O44" s="591"/>
      <c r="P44" s="591"/>
      <c r="Q44" s="807"/>
      <c r="R44" s="432"/>
      <c r="S44" s="832"/>
      <c r="T44" s="660">
        <f t="shared" si="12"/>
        <v>0</v>
      </c>
      <c r="U44" s="591"/>
      <c r="V44" s="432"/>
      <c r="W44" s="1187">
        <f t="shared" si="14"/>
        <v>0</v>
      </c>
      <c r="X44" s="1188"/>
      <c r="Y44" s="1165"/>
      <c r="Z44" s="1189"/>
      <c r="AA44" s="1190"/>
      <c r="AB44" s="936"/>
      <c r="AC44" s="378"/>
      <c r="AD44" s="395"/>
      <c r="AE44" s="1218"/>
      <c r="AF44" s="962"/>
      <c r="AG44" s="963"/>
      <c r="AH44" s="963"/>
      <c r="AI44" s="964"/>
      <c r="AJ44" s="965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.75" hidden="1">
      <c r="A45" s="183">
        <v>1</v>
      </c>
      <c r="B45" s="1024"/>
      <c r="C45" s="958">
        <f t="shared" si="13"/>
        <v>0</v>
      </c>
      <c r="D45" s="959"/>
      <c r="E45" s="960"/>
      <c r="F45" s="959"/>
      <c r="G45" s="961"/>
      <c r="H45" s="960"/>
      <c r="I45" s="965"/>
      <c r="J45" s="792">
        <f t="shared" si="10"/>
        <v>0</v>
      </c>
      <c r="K45" s="591">
        <f t="shared" si="11"/>
        <v>0</v>
      </c>
      <c r="L45" s="591"/>
      <c r="M45" s="591"/>
      <c r="N45" s="591"/>
      <c r="O45" s="591"/>
      <c r="P45" s="591"/>
      <c r="Q45" s="807"/>
      <c r="R45" s="432"/>
      <c r="S45" s="832"/>
      <c r="T45" s="660">
        <f t="shared" si="12"/>
        <v>0</v>
      </c>
      <c r="U45" s="591"/>
      <c r="V45" s="432"/>
      <c r="W45" s="1187">
        <f t="shared" si="14"/>
        <v>0</v>
      </c>
      <c r="X45" s="1188"/>
      <c r="Y45" s="1165"/>
      <c r="Z45" s="1189"/>
      <c r="AA45" s="1190"/>
      <c r="AB45" s="936"/>
      <c r="AC45" s="378"/>
      <c r="AD45" s="395"/>
      <c r="AE45" s="1218"/>
      <c r="AF45" s="962"/>
      <c r="AG45" s="963"/>
      <c r="AH45" s="963"/>
      <c r="AI45" s="964"/>
      <c r="AJ45" s="965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.75" hidden="1">
      <c r="A46" s="183">
        <v>3</v>
      </c>
      <c r="B46" s="1024"/>
      <c r="C46" s="958">
        <f t="shared" si="13"/>
        <v>0</v>
      </c>
      <c r="D46" s="959"/>
      <c r="E46" s="960"/>
      <c r="F46" s="959"/>
      <c r="G46" s="961"/>
      <c r="H46" s="960"/>
      <c r="I46" s="965"/>
      <c r="J46" s="792">
        <f t="shared" si="10"/>
        <v>0</v>
      </c>
      <c r="K46" s="591">
        <f t="shared" si="11"/>
        <v>0</v>
      </c>
      <c r="L46" s="591"/>
      <c r="M46" s="591"/>
      <c r="N46" s="591"/>
      <c r="O46" s="591"/>
      <c r="P46" s="591"/>
      <c r="Q46" s="807"/>
      <c r="R46" s="432"/>
      <c r="S46" s="832"/>
      <c r="T46" s="660">
        <f t="shared" si="12"/>
        <v>0</v>
      </c>
      <c r="U46" s="591"/>
      <c r="V46" s="432"/>
      <c r="W46" s="1187">
        <f t="shared" si="14"/>
        <v>0</v>
      </c>
      <c r="X46" s="1188"/>
      <c r="Y46" s="1165"/>
      <c r="Z46" s="1189"/>
      <c r="AA46" s="1190"/>
      <c r="AB46" s="936"/>
      <c r="AC46" s="378"/>
      <c r="AD46" s="395"/>
      <c r="AE46" s="1218"/>
      <c r="AF46" s="962"/>
      <c r="AG46" s="963"/>
      <c r="AH46" s="963"/>
      <c r="AI46" s="964"/>
      <c r="AJ46" s="965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.75" hidden="1">
      <c r="A47" s="183">
        <v>3</v>
      </c>
      <c r="B47" s="1024"/>
      <c r="C47" s="958">
        <f t="shared" si="13"/>
        <v>0</v>
      </c>
      <c r="D47" s="959"/>
      <c r="E47" s="960"/>
      <c r="F47" s="959"/>
      <c r="G47" s="961"/>
      <c r="H47" s="960"/>
      <c r="I47" s="965"/>
      <c r="J47" s="792">
        <f t="shared" si="10"/>
        <v>0</v>
      </c>
      <c r="K47" s="591">
        <f t="shared" si="11"/>
        <v>0</v>
      </c>
      <c r="L47" s="591"/>
      <c r="M47" s="591"/>
      <c r="N47" s="591"/>
      <c r="O47" s="591"/>
      <c r="P47" s="591"/>
      <c r="Q47" s="807"/>
      <c r="R47" s="432"/>
      <c r="S47" s="832"/>
      <c r="T47" s="660">
        <f t="shared" si="12"/>
        <v>0</v>
      </c>
      <c r="U47" s="591"/>
      <c r="V47" s="432"/>
      <c r="W47" s="1187">
        <f t="shared" si="14"/>
        <v>0</v>
      </c>
      <c r="X47" s="1188"/>
      <c r="Y47" s="1165"/>
      <c r="Z47" s="1189"/>
      <c r="AA47" s="1190"/>
      <c r="AB47" s="936"/>
      <c r="AC47" s="378"/>
      <c r="AD47" s="395"/>
      <c r="AE47" s="1218"/>
      <c r="AF47" s="962"/>
      <c r="AG47" s="963"/>
      <c r="AH47" s="963"/>
      <c r="AI47" s="964"/>
      <c r="AJ47" s="965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.75" hidden="1">
      <c r="A48" s="183">
        <v>3</v>
      </c>
      <c r="B48" s="1024"/>
      <c r="C48" s="958">
        <f t="shared" si="13"/>
        <v>0</v>
      </c>
      <c r="D48" s="959"/>
      <c r="E48" s="960"/>
      <c r="F48" s="959"/>
      <c r="G48" s="961"/>
      <c r="H48" s="960"/>
      <c r="I48" s="965"/>
      <c r="J48" s="792">
        <f t="shared" si="10"/>
        <v>0</v>
      </c>
      <c r="K48" s="591">
        <f t="shared" si="11"/>
        <v>0</v>
      </c>
      <c r="L48" s="591"/>
      <c r="M48" s="591"/>
      <c r="N48" s="591"/>
      <c r="O48" s="591"/>
      <c r="P48" s="591"/>
      <c r="Q48" s="807"/>
      <c r="R48" s="432"/>
      <c r="S48" s="832"/>
      <c r="T48" s="660">
        <f t="shared" si="12"/>
        <v>0</v>
      </c>
      <c r="U48" s="591"/>
      <c r="V48" s="432"/>
      <c r="W48" s="1187">
        <f t="shared" si="14"/>
        <v>0</v>
      </c>
      <c r="X48" s="1188"/>
      <c r="Y48" s="1165"/>
      <c r="Z48" s="1189"/>
      <c r="AA48" s="1190"/>
      <c r="AB48" s="936"/>
      <c r="AC48" s="378"/>
      <c r="AD48" s="395"/>
      <c r="AE48" s="1218"/>
      <c r="AF48" s="962"/>
      <c r="AG48" s="963"/>
      <c r="AH48" s="963"/>
      <c r="AI48" s="964"/>
      <c r="AJ48" s="965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.75" hidden="1">
      <c r="A49" s="183">
        <v>3</v>
      </c>
      <c r="B49" s="1024"/>
      <c r="C49" s="958">
        <f t="shared" si="13"/>
        <v>0</v>
      </c>
      <c r="D49" s="959"/>
      <c r="E49" s="960"/>
      <c r="F49" s="959"/>
      <c r="G49" s="961"/>
      <c r="H49" s="960"/>
      <c r="I49" s="965"/>
      <c r="J49" s="792">
        <f t="shared" si="10"/>
        <v>0</v>
      </c>
      <c r="K49" s="591">
        <f t="shared" si="11"/>
        <v>0</v>
      </c>
      <c r="L49" s="591"/>
      <c r="M49" s="591"/>
      <c r="N49" s="591"/>
      <c r="O49" s="591"/>
      <c r="P49" s="591"/>
      <c r="Q49" s="807"/>
      <c r="R49" s="432"/>
      <c r="S49" s="832"/>
      <c r="T49" s="660">
        <f t="shared" si="12"/>
        <v>0</v>
      </c>
      <c r="U49" s="591"/>
      <c r="V49" s="432"/>
      <c r="W49" s="1187">
        <f t="shared" si="14"/>
        <v>0</v>
      </c>
      <c r="X49" s="1188"/>
      <c r="Y49" s="1165"/>
      <c r="Z49" s="1189"/>
      <c r="AA49" s="1190"/>
      <c r="AB49" s="936"/>
      <c r="AC49" s="378"/>
      <c r="AD49" s="395"/>
      <c r="AE49" s="1218"/>
      <c r="AF49" s="962"/>
      <c r="AG49" s="963"/>
      <c r="AH49" s="963"/>
      <c r="AI49" s="964"/>
      <c r="AJ49" s="965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.75" hidden="1">
      <c r="A50" s="183">
        <v>3</v>
      </c>
      <c r="B50" s="1024"/>
      <c r="C50" s="958">
        <f t="shared" si="13"/>
        <v>0</v>
      </c>
      <c r="D50" s="959"/>
      <c r="E50" s="960"/>
      <c r="F50" s="959"/>
      <c r="G50" s="961"/>
      <c r="H50" s="960"/>
      <c r="I50" s="965"/>
      <c r="J50" s="792">
        <f t="shared" si="10"/>
        <v>0</v>
      </c>
      <c r="K50" s="591">
        <f t="shared" si="11"/>
        <v>0</v>
      </c>
      <c r="L50" s="591"/>
      <c r="M50" s="591"/>
      <c r="N50" s="591"/>
      <c r="O50" s="591"/>
      <c r="P50" s="591"/>
      <c r="Q50" s="807"/>
      <c r="R50" s="432"/>
      <c r="S50" s="832"/>
      <c r="T50" s="660">
        <f t="shared" si="12"/>
        <v>0</v>
      </c>
      <c r="U50" s="591"/>
      <c r="V50" s="432"/>
      <c r="W50" s="1187">
        <f t="shared" si="14"/>
        <v>0</v>
      </c>
      <c r="X50" s="1188"/>
      <c r="Y50" s="1165"/>
      <c r="Z50" s="1189"/>
      <c r="AA50" s="1190"/>
      <c r="AB50" s="936"/>
      <c r="AC50" s="378"/>
      <c r="AD50" s="395"/>
      <c r="AE50" s="1218"/>
      <c r="AF50" s="962"/>
      <c r="AG50" s="963"/>
      <c r="AH50" s="963"/>
      <c r="AI50" s="964"/>
      <c r="AJ50" s="965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3.5" hidden="1" thickBot="1">
      <c r="A51" s="183">
        <v>3</v>
      </c>
      <c r="B51" s="1024"/>
      <c r="C51" s="958">
        <f t="shared" si="13"/>
        <v>0</v>
      </c>
      <c r="D51" s="959"/>
      <c r="E51" s="960"/>
      <c r="F51" s="959"/>
      <c r="G51" s="961"/>
      <c r="H51" s="960"/>
      <c r="I51" s="965"/>
      <c r="J51" s="792">
        <f t="shared" si="10"/>
        <v>0</v>
      </c>
      <c r="K51" s="591">
        <f t="shared" si="11"/>
        <v>0</v>
      </c>
      <c r="L51" s="591"/>
      <c r="M51" s="591"/>
      <c r="N51" s="591"/>
      <c r="O51" s="591"/>
      <c r="P51" s="591"/>
      <c r="Q51" s="807"/>
      <c r="R51" s="432"/>
      <c r="S51" s="832"/>
      <c r="T51" s="660">
        <f t="shared" si="12"/>
        <v>0</v>
      </c>
      <c r="U51" s="591"/>
      <c r="V51" s="432"/>
      <c r="W51" s="1187">
        <f t="shared" si="14"/>
        <v>0</v>
      </c>
      <c r="X51" s="1188"/>
      <c r="Y51" s="1165"/>
      <c r="Z51" s="1189"/>
      <c r="AA51" s="1190"/>
      <c r="AB51" s="936"/>
      <c r="AC51" s="378"/>
      <c r="AD51" s="395"/>
      <c r="AE51" s="1218"/>
      <c r="AF51" s="962"/>
      <c r="AG51" s="963"/>
      <c r="AH51" s="963"/>
      <c r="AI51" s="964"/>
      <c r="AJ51" s="965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7" ht="13.5" thickBot="1">
      <c r="A52" s="1032"/>
      <c r="B52" s="1029" t="s">
        <v>35</v>
      </c>
      <c r="C52" s="966">
        <f aca="true" t="shared" si="15" ref="C52:X52">SUM(C40:C51)</f>
        <v>0</v>
      </c>
      <c r="D52" s="967">
        <f t="shared" si="15"/>
        <v>0</v>
      </c>
      <c r="E52" s="968"/>
      <c r="F52" s="967"/>
      <c r="G52" s="1515"/>
      <c r="H52" s="968">
        <f t="shared" si="15"/>
        <v>0</v>
      </c>
      <c r="I52" s="972">
        <f t="shared" si="15"/>
        <v>0</v>
      </c>
      <c r="J52" s="966">
        <f t="shared" si="15"/>
        <v>41129</v>
      </c>
      <c r="K52" s="966">
        <f t="shared" si="15"/>
        <v>0</v>
      </c>
      <c r="L52" s="966">
        <f t="shared" si="15"/>
        <v>0</v>
      </c>
      <c r="M52" s="966"/>
      <c r="N52" s="966">
        <f t="shared" si="15"/>
        <v>0</v>
      </c>
      <c r="O52" s="966">
        <f t="shared" si="15"/>
        <v>0</v>
      </c>
      <c r="P52" s="966">
        <f t="shared" si="15"/>
        <v>0</v>
      </c>
      <c r="Q52" s="967">
        <f t="shared" si="15"/>
        <v>0</v>
      </c>
      <c r="R52" s="970">
        <f t="shared" si="15"/>
        <v>2129</v>
      </c>
      <c r="S52" s="1487">
        <f t="shared" si="15"/>
        <v>39000</v>
      </c>
      <c r="T52" s="969">
        <f t="shared" si="15"/>
        <v>49000</v>
      </c>
      <c r="U52" s="942">
        <f t="shared" si="15"/>
        <v>10000</v>
      </c>
      <c r="V52" s="1502">
        <f t="shared" si="15"/>
        <v>0</v>
      </c>
      <c r="W52" s="1331">
        <f t="shared" si="15"/>
        <v>51129</v>
      </c>
      <c r="X52" s="1191">
        <f t="shared" si="15"/>
        <v>0</v>
      </c>
      <c r="Y52" s="1192">
        <f>SUM(Y40:Y51)</f>
        <v>0</v>
      </c>
      <c r="Z52" s="1193">
        <f>SUM(Z40:Z51)</f>
        <v>0</v>
      </c>
      <c r="AA52" s="941">
        <f>SUM(AA40:AA51)</f>
        <v>51129</v>
      </c>
      <c r="AB52" s="972"/>
      <c r="AC52" s="971">
        <f>SUM(AC40:AC51)</f>
        <v>0</v>
      </c>
      <c r="AD52" s="968">
        <f>SUM(AD40:AD51)</f>
        <v>0</v>
      </c>
      <c r="AE52" s="1219">
        <f>SUM(AE40:AE51)</f>
        <v>0</v>
      </c>
      <c r="AF52" s="971"/>
      <c r="AG52" s="968"/>
      <c r="AH52" s="968"/>
      <c r="AI52" s="970"/>
      <c r="AJ52" s="972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2.75">
      <c r="A53" s="1033">
        <v>3</v>
      </c>
      <c r="B53" s="140" t="s">
        <v>192</v>
      </c>
      <c r="C53" s="949">
        <f aca="true" t="shared" si="16" ref="C53:C65">D53+H53</f>
        <v>0</v>
      </c>
      <c r="D53" s="950"/>
      <c r="E53" s="951"/>
      <c r="F53" s="950"/>
      <c r="G53" s="952"/>
      <c r="H53" s="951"/>
      <c r="I53" s="957"/>
      <c r="J53" s="792">
        <f aca="true" t="shared" si="17" ref="J53:J65">K53+O53+P53+Q53+R53+S53</f>
        <v>0</v>
      </c>
      <c r="K53" s="1369">
        <f aca="true" t="shared" si="18" ref="K53:K58">L53+N53</f>
        <v>0</v>
      </c>
      <c r="L53" s="953"/>
      <c r="M53" s="953"/>
      <c r="N53" s="953"/>
      <c r="O53" s="953"/>
      <c r="P53" s="953"/>
      <c r="Q53" s="950"/>
      <c r="R53" s="1260"/>
      <c r="S53" s="839"/>
      <c r="T53" s="803">
        <f>S53+U53</f>
        <v>40000</v>
      </c>
      <c r="U53" s="799">
        <v>40000</v>
      </c>
      <c r="V53" s="433"/>
      <c r="W53" s="85">
        <f>J53+U53</f>
        <v>40000</v>
      </c>
      <c r="X53" s="1194"/>
      <c r="Y53" s="1195"/>
      <c r="Z53" s="1196"/>
      <c r="AA53" s="760">
        <v>40000</v>
      </c>
      <c r="AB53" s="973"/>
      <c r="AC53" s="974"/>
      <c r="AD53" s="951"/>
      <c r="AE53" s="1220"/>
      <c r="AF53" s="953"/>
      <c r="AG53" s="955"/>
      <c r="AH53" s="955"/>
      <c r="AI53" s="956"/>
      <c r="AJ53" s="957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>
      <c r="A54" s="1335">
        <v>1</v>
      </c>
      <c r="B54" s="1336" t="s">
        <v>195</v>
      </c>
      <c r="C54" s="958">
        <f t="shared" si="16"/>
        <v>0</v>
      </c>
      <c r="D54" s="975"/>
      <c r="E54" s="976"/>
      <c r="F54" s="975"/>
      <c r="G54" s="977"/>
      <c r="H54" s="976"/>
      <c r="I54" s="981"/>
      <c r="J54" s="790">
        <f t="shared" si="17"/>
        <v>-9907</v>
      </c>
      <c r="K54" s="617">
        <f t="shared" si="18"/>
        <v>0</v>
      </c>
      <c r="L54" s="865"/>
      <c r="M54" s="865"/>
      <c r="N54" s="865"/>
      <c r="O54" s="865"/>
      <c r="P54" s="865"/>
      <c r="Q54" s="867"/>
      <c r="R54" s="1411"/>
      <c r="S54" s="1488">
        <v>-9907</v>
      </c>
      <c r="T54" s="1239">
        <f aca="true" t="shared" si="19" ref="T54:T65">S54+U54</f>
        <v>0</v>
      </c>
      <c r="U54" s="613">
        <v>9907</v>
      </c>
      <c r="V54" s="863"/>
      <c r="W54" s="616">
        <f aca="true" t="shared" si="20" ref="W54:W61">J54+U54</f>
        <v>0</v>
      </c>
      <c r="X54" s="1197"/>
      <c r="Y54" s="1198"/>
      <c r="Z54" s="1199"/>
      <c r="AA54" s="1200"/>
      <c r="AB54" s="979"/>
      <c r="AC54" s="980"/>
      <c r="AD54" s="976"/>
      <c r="AE54" s="1221"/>
      <c r="AF54" s="978"/>
      <c r="AG54" s="982"/>
      <c r="AH54" s="982"/>
      <c r="AI54" s="983"/>
      <c r="AJ54" s="981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2.75">
      <c r="A55" s="1335">
        <v>1</v>
      </c>
      <c r="B55" s="1336" t="s">
        <v>209</v>
      </c>
      <c r="C55" s="958">
        <f t="shared" si="16"/>
        <v>0</v>
      </c>
      <c r="D55" s="975"/>
      <c r="E55" s="976"/>
      <c r="F55" s="975"/>
      <c r="G55" s="977"/>
      <c r="H55" s="976"/>
      <c r="I55" s="981"/>
      <c r="J55" s="790">
        <f t="shared" si="17"/>
        <v>354</v>
      </c>
      <c r="K55" s="617">
        <f t="shared" si="18"/>
        <v>0</v>
      </c>
      <c r="L55" s="1512"/>
      <c r="M55" s="1512"/>
      <c r="N55" s="1512"/>
      <c r="O55" s="1512"/>
      <c r="P55" s="1512"/>
      <c r="Q55" s="1512"/>
      <c r="R55" s="595"/>
      <c r="S55" s="1488">
        <v>354</v>
      </c>
      <c r="T55" s="1239">
        <f t="shared" si="19"/>
        <v>0</v>
      </c>
      <c r="U55" s="613">
        <v>-354</v>
      </c>
      <c r="V55" s="863"/>
      <c r="W55" s="616">
        <f t="shared" si="20"/>
        <v>0</v>
      </c>
      <c r="X55" s="1197"/>
      <c r="Y55" s="1198"/>
      <c r="Z55" s="1199"/>
      <c r="AA55" s="1201"/>
      <c r="AB55" s="979"/>
      <c r="AC55" s="980"/>
      <c r="AD55" s="976"/>
      <c r="AE55" s="1221"/>
      <c r="AF55" s="978"/>
      <c r="AG55" s="982"/>
      <c r="AH55" s="982"/>
      <c r="AI55" s="983"/>
      <c r="AJ55" s="981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3.5" thickBot="1">
      <c r="A56" s="864">
        <v>3</v>
      </c>
      <c r="B56" s="1034"/>
      <c r="C56" s="958">
        <f>D56+H56</f>
        <v>0</v>
      </c>
      <c r="D56" s="975"/>
      <c r="E56" s="976"/>
      <c r="F56" s="975"/>
      <c r="G56" s="977"/>
      <c r="H56" s="976"/>
      <c r="I56" s="981"/>
      <c r="J56" s="1422">
        <f t="shared" si="17"/>
        <v>0</v>
      </c>
      <c r="K56" s="367">
        <f t="shared" si="18"/>
        <v>0</v>
      </c>
      <c r="L56" s="976"/>
      <c r="M56" s="976"/>
      <c r="N56" s="976"/>
      <c r="O56" s="976"/>
      <c r="P56" s="976"/>
      <c r="Q56" s="976"/>
      <c r="R56" s="981"/>
      <c r="S56" s="830"/>
      <c r="T56" s="858">
        <f>S56+U56</f>
        <v>0</v>
      </c>
      <c r="U56" s="593"/>
      <c r="V56" s="433"/>
      <c r="W56" s="85">
        <f>J56+U56</f>
        <v>0</v>
      </c>
      <c r="X56" s="1197"/>
      <c r="Y56" s="1198"/>
      <c r="Z56" s="1199"/>
      <c r="AA56" s="1200"/>
      <c r="AB56" s="979"/>
      <c r="AC56" s="980"/>
      <c r="AD56" s="976"/>
      <c r="AE56" s="1221"/>
      <c r="AF56" s="978"/>
      <c r="AG56" s="982"/>
      <c r="AH56" s="982"/>
      <c r="AI56" s="983"/>
      <c r="AJ56" s="981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2.75" hidden="1">
      <c r="A57" s="864">
        <v>3</v>
      </c>
      <c r="B57" s="1034"/>
      <c r="C57" s="958">
        <f>D57+H57</f>
        <v>0</v>
      </c>
      <c r="D57" s="975"/>
      <c r="E57" s="976"/>
      <c r="F57" s="975"/>
      <c r="G57" s="977"/>
      <c r="H57" s="976"/>
      <c r="I57" s="981"/>
      <c r="J57" s="1422">
        <f t="shared" si="17"/>
        <v>0</v>
      </c>
      <c r="K57" s="367">
        <f t="shared" si="18"/>
        <v>0</v>
      </c>
      <c r="L57" s="976"/>
      <c r="M57" s="976"/>
      <c r="N57" s="976"/>
      <c r="O57" s="976"/>
      <c r="P57" s="976"/>
      <c r="Q57" s="976"/>
      <c r="R57" s="981"/>
      <c r="S57" s="830"/>
      <c r="T57" s="858">
        <f>S57+U57</f>
        <v>0</v>
      </c>
      <c r="U57" s="593"/>
      <c r="V57" s="433"/>
      <c r="W57" s="1187">
        <f>J57+U57</f>
        <v>0</v>
      </c>
      <c r="X57" s="1197"/>
      <c r="Y57" s="1198"/>
      <c r="Z57" s="1199"/>
      <c r="AA57" s="1200"/>
      <c r="AB57" s="979"/>
      <c r="AC57" s="980"/>
      <c r="AD57" s="976"/>
      <c r="AE57" s="1221"/>
      <c r="AF57" s="978"/>
      <c r="AG57" s="982"/>
      <c r="AH57" s="982"/>
      <c r="AI57" s="983"/>
      <c r="AJ57" s="981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2.75" hidden="1">
      <c r="A58" s="864">
        <v>3</v>
      </c>
      <c r="B58" s="1034"/>
      <c r="C58" s="958">
        <f>D58+H58</f>
        <v>0</v>
      </c>
      <c r="D58" s="975"/>
      <c r="E58" s="976"/>
      <c r="F58" s="975"/>
      <c r="G58" s="977"/>
      <c r="H58" s="976"/>
      <c r="I58" s="981"/>
      <c r="J58" s="1422">
        <f t="shared" si="17"/>
        <v>0</v>
      </c>
      <c r="K58" s="367">
        <f t="shared" si="18"/>
        <v>0</v>
      </c>
      <c r="L58" s="976"/>
      <c r="M58" s="976"/>
      <c r="N58" s="976"/>
      <c r="O58" s="976"/>
      <c r="P58" s="976"/>
      <c r="Q58" s="976"/>
      <c r="R58" s="981"/>
      <c r="S58" s="830"/>
      <c r="T58" s="858">
        <f>S58+U58</f>
        <v>0</v>
      </c>
      <c r="U58" s="593"/>
      <c r="V58" s="433"/>
      <c r="W58" s="1187">
        <f>J58+U58</f>
        <v>0</v>
      </c>
      <c r="X58" s="1197"/>
      <c r="Y58" s="1198"/>
      <c r="Z58" s="1199"/>
      <c r="AA58" s="1200"/>
      <c r="AB58" s="979"/>
      <c r="AC58" s="980"/>
      <c r="AD58" s="976"/>
      <c r="AE58" s="1221"/>
      <c r="AF58" s="978"/>
      <c r="AG58" s="982"/>
      <c r="AH58" s="982"/>
      <c r="AI58" s="983"/>
      <c r="AJ58" s="981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2.75" hidden="1">
      <c r="A59" s="864">
        <v>3</v>
      </c>
      <c r="B59" s="1034"/>
      <c r="C59" s="958">
        <f>D59+H59</f>
        <v>0</v>
      </c>
      <c r="D59" s="975"/>
      <c r="E59" s="976"/>
      <c r="F59" s="975"/>
      <c r="G59" s="977"/>
      <c r="H59" s="976"/>
      <c r="I59" s="981"/>
      <c r="J59" s="1422">
        <f t="shared" si="17"/>
        <v>0</v>
      </c>
      <c r="K59" s="367">
        <f aca="true" t="shared" si="21" ref="K59:K64">L59+N59</f>
        <v>0</v>
      </c>
      <c r="L59" s="976"/>
      <c r="M59" s="976"/>
      <c r="N59" s="976"/>
      <c r="O59" s="976"/>
      <c r="P59" s="976"/>
      <c r="Q59" s="976"/>
      <c r="R59" s="981"/>
      <c r="S59" s="830"/>
      <c r="T59" s="858">
        <f>S59+U59</f>
        <v>0</v>
      </c>
      <c r="U59" s="593"/>
      <c r="V59" s="433"/>
      <c r="W59" s="1187">
        <f>J59+U59</f>
        <v>0</v>
      </c>
      <c r="X59" s="1197"/>
      <c r="Y59" s="1198"/>
      <c r="Z59" s="1199"/>
      <c r="AA59" s="1200"/>
      <c r="AB59" s="979"/>
      <c r="AC59" s="980"/>
      <c r="AD59" s="976"/>
      <c r="AE59" s="1221"/>
      <c r="AF59" s="978"/>
      <c r="AG59" s="982"/>
      <c r="AH59" s="982"/>
      <c r="AI59" s="983"/>
      <c r="AJ59" s="981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2.75" hidden="1">
      <c r="A60" s="864">
        <v>3</v>
      </c>
      <c r="B60" s="1034"/>
      <c r="C60" s="958">
        <f t="shared" si="16"/>
        <v>0</v>
      </c>
      <c r="D60" s="975"/>
      <c r="E60" s="976"/>
      <c r="F60" s="975"/>
      <c r="G60" s="977"/>
      <c r="H60" s="976"/>
      <c r="I60" s="981"/>
      <c r="J60" s="1422">
        <f t="shared" si="17"/>
        <v>0</v>
      </c>
      <c r="K60" s="367">
        <f t="shared" si="21"/>
        <v>0</v>
      </c>
      <c r="L60" s="976"/>
      <c r="M60" s="976"/>
      <c r="N60" s="976"/>
      <c r="O60" s="976"/>
      <c r="P60" s="976"/>
      <c r="Q60" s="976"/>
      <c r="R60" s="981"/>
      <c r="S60" s="830"/>
      <c r="T60" s="858">
        <f t="shared" si="19"/>
        <v>0</v>
      </c>
      <c r="U60" s="593"/>
      <c r="V60" s="433"/>
      <c r="W60" s="1187">
        <f t="shared" si="20"/>
        <v>0</v>
      </c>
      <c r="X60" s="1197"/>
      <c r="Y60" s="1198"/>
      <c r="Z60" s="1199"/>
      <c r="AA60" s="1200"/>
      <c r="AB60" s="984"/>
      <c r="AC60" s="985"/>
      <c r="AD60" s="976"/>
      <c r="AE60" s="1221"/>
      <c r="AF60" s="978"/>
      <c r="AG60" s="986"/>
      <c r="AH60" s="986"/>
      <c r="AI60" s="987"/>
      <c r="AJ60" s="981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2.75" hidden="1">
      <c r="A61" s="864">
        <v>3</v>
      </c>
      <c r="B61" s="1034"/>
      <c r="C61" s="958">
        <f t="shared" si="16"/>
        <v>0</v>
      </c>
      <c r="D61" s="975"/>
      <c r="E61" s="976"/>
      <c r="F61" s="975"/>
      <c r="G61" s="977"/>
      <c r="H61" s="976"/>
      <c r="I61" s="981"/>
      <c r="J61" s="1422">
        <f t="shared" si="17"/>
        <v>0</v>
      </c>
      <c r="K61" s="367">
        <f t="shared" si="21"/>
        <v>0</v>
      </c>
      <c r="L61" s="976"/>
      <c r="M61" s="976"/>
      <c r="N61" s="976"/>
      <c r="O61" s="976"/>
      <c r="P61" s="976"/>
      <c r="Q61" s="976"/>
      <c r="R61" s="981"/>
      <c r="S61" s="830"/>
      <c r="T61" s="858">
        <f t="shared" si="19"/>
        <v>0</v>
      </c>
      <c r="U61" s="593"/>
      <c r="V61" s="433"/>
      <c r="W61" s="1187">
        <f t="shared" si="20"/>
        <v>0</v>
      </c>
      <c r="X61" s="1197"/>
      <c r="Y61" s="1198"/>
      <c r="Z61" s="1199"/>
      <c r="AA61" s="1200"/>
      <c r="AB61" s="979"/>
      <c r="AC61" s="980"/>
      <c r="AD61" s="976"/>
      <c r="AE61" s="1221"/>
      <c r="AF61" s="978"/>
      <c r="AG61" s="982"/>
      <c r="AH61" s="982"/>
      <c r="AI61" s="983"/>
      <c r="AJ61" s="981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2.75" hidden="1">
      <c r="A62" s="864">
        <v>3</v>
      </c>
      <c r="B62" s="1034"/>
      <c r="C62" s="958">
        <f t="shared" si="16"/>
        <v>0</v>
      </c>
      <c r="D62" s="959"/>
      <c r="E62" s="960"/>
      <c r="F62" s="959"/>
      <c r="G62" s="961"/>
      <c r="H62" s="960"/>
      <c r="I62" s="965"/>
      <c r="J62" s="1422">
        <f t="shared" si="17"/>
        <v>0</v>
      </c>
      <c r="K62" s="367">
        <f t="shared" si="21"/>
        <v>0</v>
      </c>
      <c r="L62" s="976"/>
      <c r="M62" s="976"/>
      <c r="N62" s="976"/>
      <c r="O62" s="960"/>
      <c r="P62" s="960"/>
      <c r="Q62" s="960"/>
      <c r="R62" s="965"/>
      <c r="S62" s="832"/>
      <c r="T62" s="660">
        <f t="shared" si="19"/>
        <v>0</v>
      </c>
      <c r="U62" s="591"/>
      <c r="V62" s="432"/>
      <c r="W62" s="1187">
        <f>J62+U62</f>
        <v>0</v>
      </c>
      <c r="X62" s="1202"/>
      <c r="Y62" s="1203"/>
      <c r="Z62" s="1204"/>
      <c r="AA62" s="1205"/>
      <c r="AB62" s="988"/>
      <c r="AC62" s="989"/>
      <c r="AD62" s="960"/>
      <c r="AE62" s="1222"/>
      <c r="AF62" s="962"/>
      <c r="AG62" s="963"/>
      <c r="AH62" s="963"/>
      <c r="AI62" s="964"/>
      <c r="AJ62" s="965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2.75" hidden="1">
      <c r="A63" s="864">
        <v>3</v>
      </c>
      <c r="B63" s="1034"/>
      <c r="C63" s="958">
        <f t="shared" si="16"/>
        <v>0</v>
      </c>
      <c r="D63" s="959"/>
      <c r="E63" s="960"/>
      <c r="F63" s="959"/>
      <c r="G63" s="961"/>
      <c r="H63" s="960"/>
      <c r="I63" s="965"/>
      <c r="J63" s="1422">
        <f t="shared" si="17"/>
        <v>0</v>
      </c>
      <c r="K63" s="367">
        <f t="shared" si="21"/>
        <v>0</v>
      </c>
      <c r="L63" s="976"/>
      <c r="M63" s="976"/>
      <c r="N63" s="976"/>
      <c r="O63" s="960"/>
      <c r="P63" s="960"/>
      <c r="Q63" s="960"/>
      <c r="R63" s="965"/>
      <c r="S63" s="832"/>
      <c r="T63" s="660">
        <f t="shared" si="19"/>
        <v>0</v>
      </c>
      <c r="U63" s="591"/>
      <c r="V63" s="432"/>
      <c r="W63" s="1187">
        <f>J63+U63</f>
        <v>0</v>
      </c>
      <c r="X63" s="1202"/>
      <c r="Y63" s="1203"/>
      <c r="Z63" s="1204"/>
      <c r="AA63" s="1205"/>
      <c r="AB63" s="988"/>
      <c r="AC63" s="989"/>
      <c r="AD63" s="960"/>
      <c r="AE63" s="1222"/>
      <c r="AF63" s="962"/>
      <c r="AG63" s="963"/>
      <c r="AH63" s="963"/>
      <c r="AI63" s="964"/>
      <c r="AJ63" s="965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2.75" hidden="1">
      <c r="A64" s="864">
        <v>3</v>
      </c>
      <c r="B64" s="1034"/>
      <c r="C64" s="990">
        <f t="shared" si="16"/>
        <v>0</v>
      </c>
      <c r="D64" s="991"/>
      <c r="E64" s="992"/>
      <c r="F64" s="991"/>
      <c r="G64" s="993"/>
      <c r="H64" s="992"/>
      <c r="I64" s="997"/>
      <c r="J64" s="1423">
        <f t="shared" si="17"/>
        <v>0</v>
      </c>
      <c r="K64" s="367">
        <f t="shared" si="21"/>
        <v>0</v>
      </c>
      <c r="L64" s="976"/>
      <c r="M64" s="976"/>
      <c r="N64" s="976"/>
      <c r="O64" s="992"/>
      <c r="P64" s="992"/>
      <c r="Q64" s="992"/>
      <c r="R64" s="997"/>
      <c r="S64" s="1420"/>
      <c r="T64" s="861">
        <f>U64+S64</f>
        <v>0</v>
      </c>
      <c r="U64" s="855"/>
      <c r="V64" s="860"/>
      <c r="W64" s="1206">
        <f>J64+U64</f>
        <v>0</v>
      </c>
      <c r="X64" s="1207"/>
      <c r="Y64" s="1208"/>
      <c r="Z64" s="1209"/>
      <c r="AA64" s="1210"/>
      <c r="AB64" s="995"/>
      <c r="AC64" s="996"/>
      <c r="AD64" s="992"/>
      <c r="AE64" s="1223"/>
      <c r="AF64" s="994"/>
      <c r="AG64" s="998"/>
      <c r="AH64" s="998"/>
      <c r="AI64" s="999"/>
      <c r="AJ64" s="997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hidden="1" thickBot="1">
      <c r="A65" s="864">
        <v>3</v>
      </c>
      <c r="B65" s="1034"/>
      <c r="C65" s="990">
        <f t="shared" si="16"/>
        <v>0</v>
      </c>
      <c r="D65" s="991"/>
      <c r="E65" s="992"/>
      <c r="F65" s="991"/>
      <c r="G65" s="993"/>
      <c r="H65" s="992"/>
      <c r="I65" s="997"/>
      <c r="J65" s="1423">
        <f t="shared" si="17"/>
        <v>0</v>
      </c>
      <c r="K65" s="1513"/>
      <c r="L65" s="1514"/>
      <c r="M65" s="1514"/>
      <c r="N65" s="1514"/>
      <c r="O65" s="992"/>
      <c r="P65" s="992"/>
      <c r="Q65" s="992"/>
      <c r="R65" s="997"/>
      <c r="S65" s="1420"/>
      <c r="T65" s="861">
        <f t="shared" si="19"/>
        <v>0</v>
      </c>
      <c r="U65" s="855"/>
      <c r="V65" s="860"/>
      <c r="W65" s="1206">
        <f>J65+U65</f>
        <v>0</v>
      </c>
      <c r="X65" s="1207"/>
      <c r="Y65" s="1208"/>
      <c r="Z65" s="1209"/>
      <c r="AA65" s="1210"/>
      <c r="AB65" s="995"/>
      <c r="AC65" s="996"/>
      <c r="AD65" s="992"/>
      <c r="AE65" s="1223"/>
      <c r="AF65" s="994"/>
      <c r="AG65" s="998"/>
      <c r="AH65" s="998"/>
      <c r="AI65" s="999"/>
      <c r="AJ65" s="997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3.5" thickBot="1">
      <c r="A66" s="1032"/>
      <c r="B66" s="1029" t="s">
        <v>36</v>
      </c>
      <c r="C66" s="966">
        <f aca="true" t="shared" si="22" ref="C66:X66">SUM(C53:C65)</f>
        <v>0</v>
      </c>
      <c r="D66" s="967">
        <f t="shared" si="22"/>
        <v>0</v>
      </c>
      <c r="E66" s="968"/>
      <c r="F66" s="967"/>
      <c r="G66" s="1515"/>
      <c r="H66" s="968">
        <f t="shared" si="22"/>
        <v>0</v>
      </c>
      <c r="I66" s="972">
        <f t="shared" si="22"/>
        <v>0</v>
      </c>
      <c r="J66" s="966">
        <f t="shared" si="22"/>
        <v>-9553</v>
      </c>
      <c r="K66" s="1515">
        <f t="shared" si="22"/>
        <v>0</v>
      </c>
      <c r="L66" s="968">
        <f t="shared" si="22"/>
        <v>0</v>
      </c>
      <c r="M66" s="968"/>
      <c r="N66" s="968">
        <f t="shared" si="22"/>
        <v>0</v>
      </c>
      <c r="O66" s="968">
        <f t="shared" si="22"/>
        <v>0</v>
      </c>
      <c r="P66" s="968">
        <f t="shared" si="22"/>
        <v>0</v>
      </c>
      <c r="Q66" s="968">
        <f t="shared" si="22"/>
        <v>0</v>
      </c>
      <c r="R66" s="972">
        <f t="shared" si="22"/>
        <v>0</v>
      </c>
      <c r="S66" s="1487">
        <f t="shared" si="22"/>
        <v>-9553</v>
      </c>
      <c r="T66" s="969">
        <f t="shared" si="22"/>
        <v>40000</v>
      </c>
      <c r="U66" s="971">
        <f t="shared" si="22"/>
        <v>49553</v>
      </c>
      <c r="V66" s="970">
        <f t="shared" si="22"/>
        <v>0</v>
      </c>
      <c r="W66" s="1331">
        <f t="shared" si="22"/>
        <v>40000</v>
      </c>
      <c r="X66" s="942">
        <f t="shared" si="22"/>
        <v>0</v>
      </c>
      <c r="Y66" s="941">
        <f>SUM(Y53:Y65)</f>
        <v>0</v>
      </c>
      <c r="Z66" s="941"/>
      <c r="AA66" s="941">
        <f>SUM(AA53:AA65)</f>
        <v>40000</v>
      </c>
      <c r="AB66" s="972"/>
      <c r="AC66" s="971">
        <f>SUM(AC53:AC65)</f>
        <v>0</v>
      </c>
      <c r="AD66" s="968">
        <f>SUM(AD53:AD65)</f>
        <v>0</v>
      </c>
      <c r="AE66" s="96">
        <f>SUM(AE53:AE65)</f>
        <v>0</v>
      </c>
      <c r="AF66" s="971"/>
      <c r="AG66" s="968"/>
      <c r="AH66" s="968"/>
      <c r="AI66" s="970"/>
      <c r="AJ66" s="972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6" ht="13.5" thickBot="1">
      <c r="A67" s="2"/>
      <c r="B67" s="1000" t="s">
        <v>37</v>
      </c>
      <c r="C67" s="1001">
        <f aca="true" t="shared" si="23" ref="C67:X67">C25+C39+C52+C66</f>
        <v>0</v>
      </c>
      <c r="D67" s="1002">
        <f t="shared" si="23"/>
        <v>0</v>
      </c>
      <c r="E67" s="1003">
        <f t="shared" si="23"/>
        <v>0</v>
      </c>
      <c r="F67" s="1002">
        <f t="shared" si="23"/>
        <v>0</v>
      </c>
      <c r="G67" s="1262">
        <f t="shared" si="23"/>
        <v>0</v>
      </c>
      <c r="H67" s="940">
        <f t="shared" si="23"/>
        <v>0</v>
      </c>
      <c r="I67" s="1007">
        <f t="shared" si="23"/>
        <v>0</v>
      </c>
      <c r="J67" s="75">
        <f>K67+O67+P67+Q67+R67+S67</f>
        <v>32139.4</v>
      </c>
      <c r="K67" s="168">
        <f t="shared" si="23"/>
        <v>6649.2</v>
      </c>
      <c r="L67" s="118">
        <f t="shared" si="23"/>
        <v>6649.2</v>
      </c>
      <c r="M67" s="118"/>
      <c r="N67" s="118">
        <f t="shared" si="23"/>
        <v>0</v>
      </c>
      <c r="O67" s="118">
        <f t="shared" si="23"/>
        <v>2260.7</v>
      </c>
      <c r="P67" s="118">
        <f t="shared" si="23"/>
        <v>66.5</v>
      </c>
      <c r="Q67" s="118">
        <f t="shared" si="23"/>
        <v>0</v>
      </c>
      <c r="R67" s="1007">
        <f t="shared" si="23"/>
        <v>-6284</v>
      </c>
      <c r="S67" s="1004">
        <f t="shared" si="23"/>
        <v>29447</v>
      </c>
      <c r="T67" s="1494">
        <f t="shared" si="23"/>
        <v>99000</v>
      </c>
      <c r="U67" s="942">
        <f t="shared" si="23"/>
        <v>69553</v>
      </c>
      <c r="V67" s="943">
        <f t="shared" si="23"/>
        <v>0</v>
      </c>
      <c r="W67" s="1494">
        <f t="shared" si="23"/>
        <v>101692.4</v>
      </c>
      <c r="X67" s="1211">
        <f t="shared" si="23"/>
        <v>0</v>
      </c>
      <c r="Y67" s="1212">
        <f>Y25+Y39+Y52+Y66</f>
        <v>0</v>
      </c>
      <c r="Z67" s="1213">
        <f>Z25+Z39+Z52+Z66</f>
        <v>0</v>
      </c>
      <c r="AA67" s="1262">
        <f>AA25+AA39+AA52+AA66</f>
        <v>101692.4</v>
      </c>
      <c r="AB67" s="1007">
        <f>AB25+AB39+AB52+AB66</f>
        <v>0</v>
      </c>
      <c r="AC67" s="1005">
        <f>AC25+AC39+AC52+AC66</f>
        <v>0</v>
      </c>
      <c r="AD67" s="1003">
        <f aca="true" t="shared" si="24" ref="AD67:AJ67">AD25+AD39+AD52+AD66</f>
        <v>0</v>
      </c>
      <c r="AE67" s="96">
        <f t="shared" si="24"/>
        <v>6649.2</v>
      </c>
      <c r="AF67" s="1005">
        <f t="shared" si="24"/>
        <v>0</v>
      </c>
      <c r="AG67" s="1003">
        <f t="shared" si="24"/>
        <v>0</v>
      </c>
      <c r="AH67" s="1003">
        <f t="shared" si="24"/>
        <v>0</v>
      </c>
      <c r="AI67" s="1006">
        <f t="shared" si="24"/>
        <v>0</v>
      </c>
      <c r="AJ67" s="1007">
        <f t="shared" si="24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3.5" thickBot="1">
      <c r="A68" s="29"/>
      <c r="B68" s="224" t="s">
        <v>193</v>
      </c>
      <c r="C68" s="1008">
        <f aca="true" t="shared" si="25" ref="C68:L68">C15+C67</f>
        <v>700000</v>
      </c>
      <c r="D68" s="1009">
        <f t="shared" si="25"/>
        <v>700000</v>
      </c>
      <c r="E68" s="1010">
        <f t="shared" si="25"/>
        <v>0</v>
      </c>
      <c r="F68" s="1011">
        <f t="shared" si="25"/>
        <v>0</v>
      </c>
      <c r="G68" s="1012">
        <f t="shared" si="25"/>
        <v>0</v>
      </c>
      <c r="H68" s="1010">
        <f t="shared" si="25"/>
        <v>0</v>
      </c>
      <c r="I68" s="1017">
        <f t="shared" si="25"/>
        <v>0</v>
      </c>
      <c r="J68" s="293">
        <f t="shared" si="25"/>
        <v>1481973.4</v>
      </c>
      <c r="K68" s="291">
        <f t="shared" si="25"/>
        <v>631756.2</v>
      </c>
      <c r="L68" s="292">
        <f t="shared" si="25"/>
        <v>614571.2</v>
      </c>
      <c r="M68" s="292"/>
      <c r="N68" s="292">
        <f aca="true" t="shared" si="26" ref="N68:AJ68">N15+N67</f>
        <v>17185</v>
      </c>
      <c r="O68" s="292">
        <f t="shared" si="26"/>
        <v>214796.7</v>
      </c>
      <c r="P68" s="292">
        <f t="shared" si="26"/>
        <v>6145.5</v>
      </c>
      <c r="Q68" s="1010">
        <f t="shared" si="26"/>
        <v>0</v>
      </c>
      <c r="R68" s="1516">
        <f t="shared" si="26"/>
        <v>228369</v>
      </c>
      <c r="S68" s="1009">
        <f t="shared" si="26"/>
        <v>400906</v>
      </c>
      <c r="T68" s="1008">
        <f t="shared" si="26"/>
        <v>516959</v>
      </c>
      <c r="U68" s="1015">
        <f t="shared" si="26"/>
        <v>116053</v>
      </c>
      <c r="V68" s="1014">
        <f t="shared" si="26"/>
        <v>0</v>
      </c>
      <c r="W68" s="1475">
        <f t="shared" si="26"/>
        <v>1598026.4</v>
      </c>
      <c r="X68" s="1018">
        <f t="shared" si="26"/>
        <v>0</v>
      </c>
      <c r="Y68" s="1476">
        <f t="shared" si="26"/>
        <v>0</v>
      </c>
      <c r="Z68" s="1016">
        <f t="shared" si="26"/>
        <v>0</v>
      </c>
      <c r="AA68" s="1477">
        <f t="shared" si="26"/>
        <v>1598026.4</v>
      </c>
      <c r="AB68" s="1478">
        <f t="shared" si="26"/>
        <v>0</v>
      </c>
      <c r="AC68" s="1018">
        <f t="shared" si="26"/>
        <v>548402</v>
      </c>
      <c r="AD68" s="1476">
        <f t="shared" si="26"/>
        <v>0</v>
      </c>
      <c r="AE68" s="1477">
        <f t="shared" si="26"/>
        <v>66169.2</v>
      </c>
      <c r="AF68" s="1018">
        <f t="shared" si="26"/>
        <v>0</v>
      </c>
      <c r="AG68" s="1013">
        <f t="shared" si="26"/>
        <v>0</v>
      </c>
      <c r="AH68" s="1013">
        <f t="shared" si="26"/>
        <v>0</v>
      </c>
      <c r="AI68" s="1014">
        <f t="shared" si="26"/>
        <v>0</v>
      </c>
      <c r="AJ68" s="1017">
        <f t="shared" si="26"/>
        <v>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55"/>
      <c r="B69" s="691"/>
      <c r="C69" s="692"/>
      <c r="D69" s="720">
        <f>D68+E68+F68</f>
        <v>700000</v>
      </c>
      <c r="E69" s="699"/>
      <c r="F69" s="699"/>
      <c r="G69" s="699"/>
      <c r="H69" s="699"/>
      <c r="I69" s="692"/>
      <c r="J69" s="692"/>
      <c r="K69" s="692"/>
      <c r="L69" s="692"/>
      <c r="M69" s="692"/>
      <c r="N69" s="692"/>
      <c r="O69" s="692"/>
      <c r="P69" s="692"/>
      <c r="Q69" s="692"/>
      <c r="R69" s="692"/>
      <c r="S69" s="692"/>
      <c r="T69" s="692"/>
      <c r="U69" s="692"/>
      <c r="V69" s="692"/>
      <c r="W69" s="692"/>
      <c r="X69" s="692"/>
      <c r="Y69" s="692"/>
      <c r="Z69" s="692"/>
      <c r="AA69" s="692"/>
      <c r="AB69" s="693"/>
      <c r="AC69" s="693"/>
      <c r="AD69" s="693"/>
      <c r="AE69" s="693"/>
      <c r="AF69" s="458"/>
      <c r="AG69" s="458"/>
      <c r="AH69" s="458"/>
      <c r="AI69" s="458"/>
      <c r="AJ69" s="458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59"/>
      <c r="B70" s="694"/>
      <c r="C70" s="695"/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5"/>
      <c r="Y70" s="695"/>
      <c r="Z70" s="695"/>
      <c r="AA70" s="696"/>
      <c r="AB70" s="696"/>
      <c r="AC70" s="696"/>
      <c r="AD70" s="696"/>
      <c r="AE70" s="696"/>
      <c r="AF70" s="460"/>
      <c r="AG70" s="460"/>
      <c r="AH70" s="460"/>
      <c r="AI70" s="460"/>
      <c r="AJ70" s="460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5">
        <v>1</v>
      </c>
      <c r="B71" s="46" t="s">
        <v>16</v>
      </c>
      <c r="C71" s="55">
        <f>D71+E71+F71+G71</f>
        <v>0</v>
      </c>
      <c r="D71" s="56">
        <v>0</v>
      </c>
      <c r="E71" s="56">
        <v>0</v>
      </c>
      <c r="F71" s="57">
        <v>0</v>
      </c>
      <c r="G71" s="79">
        <v>0</v>
      </c>
      <c r="H71" s="56">
        <v>0</v>
      </c>
      <c r="I71" s="570">
        <v>0</v>
      </c>
      <c r="J71" s="570">
        <f>K71+O71+P71+Q71+R71+S71</f>
        <v>-9553</v>
      </c>
      <c r="K71" s="56">
        <f>L71+N71</f>
        <v>0</v>
      </c>
      <c r="L71" s="56">
        <v>0</v>
      </c>
      <c r="M71" s="56"/>
      <c r="N71" s="56">
        <v>0</v>
      </c>
      <c r="O71" s="56">
        <v>0</v>
      </c>
      <c r="P71" s="56">
        <v>0</v>
      </c>
      <c r="Q71" s="56">
        <v>0</v>
      </c>
      <c r="R71" s="57">
        <v>0</v>
      </c>
      <c r="S71" s="271">
        <f>S54+S55</f>
        <v>-9553</v>
      </c>
      <c r="T71" s="55">
        <f>S71+U71</f>
        <v>0</v>
      </c>
      <c r="U71" s="55">
        <f>U54+U55</f>
        <v>9553</v>
      </c>
      <c r="V71" s="57">
        <v>0</v>
      </c>
      <c r="W71" s="55">
        <f>J71+U71+V71</f>
        <v>0</v>
      </c>
      <c r="X71" s="79">
        <v>0</v>
      </c>
      <c r="Y71" s="126">
        <f>Y26</f>
        <v>0</v>
      </c>
      <c r="Z71" s="126">
        <v>0</v>
      </c>
      <c r="AA71" s="325">
        <v>0</v>
      </c>
      <c r="AB71" s="297">
        <v>0</v>
      </c>
      <c r="AC71" s="334">
        <v>0</v>
      </c>
      <c r="AD71" s="325">
        <v>0</v>
      </c>
      <c r="AE71" s="297">
        <v>0</v>
      </c>
      <c r="AF71" s="1070">
        <v>0</v>
      </c>
      <c r="AG71" s="244">
        <v>0</v>
      </c>
      <c r="AH71" s="244">
        <v>0</v>
      </c>
      <c r="AI71" s="325"/>
      <c r="AJ71" s="297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3">
        <v>3</v>
      </c>
      <c r="B72" s="40" t="s">
        <v>16</v>
      </c>
      <c r="C72" s="51">
        <f>D72+E72+F72+G72</f>
        <v>0</v>
      </c>
      <c r="D72" s="54">
        <v>0</v>
      </c>
      <c r="E72" s="54">
        <v>0</v>
      </c>
      <c r="F72" s="59">
        <v>0</v>
      </c>
      <c r="G72" s="52">
        <v>0</v>
      </c>
      <c r="H72" s="54">
        <v>0</v>
      </c>
      <c r="I72" s="51">
        <v>0</v>
      </c>
      <c r="J72" s="201">
        <f>K72+O72+P72+Q72+R72+S72</f>
        <v>41692.4</v>
      </c>
      <c r="K72" s="212">
        <f>L72+N72</f>
        <v>6649.2</v>
      </c>
      <c r="L72" s="83">
        <f>L19+L20</f>
        <v>6649.2</v>
      </c>
      <c r="M72" s="1188"/>
      <c r="N72" s="1345">
        <f>N20</f>
        <v>0</v>
      </c>
      <c r="O72" s="83">
        <f>O19</f>
        <v>2260.7</v>
      </c>
      <c r="P72" s="83">
        <f>P19</f>
        <v>66.5</v>
      </c>
      <c r="Q72" s="54">
        <v>0</v>
      </c>
      <c r="R72" s="59">
        <f>R18+R26+R27+R41+R42</f>
        <v>-6284</v>
      </c>
      <c r="S72" s="166">
        <f>S40</f>
        <v>39000</v>
      </c>
      <c r="T72" s="85">
        <f>T27+T40+T53</f>
        <v>99000</v>
      </c>
      <c r="U72" s="58">
        <f>U27+U40+U53</f>
        <v>60000</v>
      </c>
      <c r="V72" s="59">
        <f>V43</f>
        <v>0</v>
      </c>
      <c r="W72" s="84">
        <f>J72+U72+V72</f>
        <v>101692.4</v>
      </c>
      <c r="X72" s="1175" t="e">
        <f>#REF!+X19</f>
        <v>#REF!</v>
      </c>
      <c r="Y72" s="1176" t="e">
        <f>#REF!</f>
        <v>#REF!</v>
      </c>
      <c r="Z72" s="1176">
        <v>0</v>
      </c>
      <c r="AA72" s="84">
        <f>AA18+AA19+AA26+AA40+AA41+AA42+AA53</f>
        <v>101692.4</v>
      </c>
      <c r="AB72" s="144">
        <v>0</v>
      </c>
      <c r="AC72" s="52">
        <v>0</v>
      </c>
      <c r="AD72" s="176">
        <v>0</v>
      </c>
      <c r="AE72" s="146">
        <f>AE19</f>
        <v>6649.2</v>
      </c>
      <c r="AF72" s="54">
        <v>0</v>
      </c>
      <c r="AG72" s="53">
        <v>0</v>
      </c>
      <c r="AH72" s="53">
        <v>0</v>
      </c>
      <c r="AI72" s="176"/>
      <c r="AJ72" s="144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4">
        <v>5</v>
      </c>
      <c r="B73" s="408" t="s">
        <v>16</v>
      </c>
      <c r="C73" s="409">
        <f>D73+E73+F73+G73</f>
        <v>0</v>
      </c>
      <c r="D73" s="410">
        <v>0</v>
      </c>
      <c r="E73" s="410">
        <v>0</v>
      </c>
      <c r="F73" s="1155">
        <v>0</v>
      </c>
      <c r="G73" s="1156">
        <v>0</v>
      </c>
      <c r="H73" s="61">
        <v>0</v>
      </c>
      <c r="I73" s="62">
        <v>0</v>
      </c>
      <c r="J73" s="1498">
        <f>K73+O73+P73+Q73+R73+S73</f>
        <v>0</v>
      </c>
      <c r="K73" s="61">
        <v>0</v>
      </c>
      <c r="L73" s="61">
        <v>0</v>
      </c>
      <c r="M73" s="61"/>
      <c r="N73" s="61">
        <v>0</v>
      </c>
      <c r="O73" s="61">
        <v>0</v>
      </c>
      <c r="P73" s="61">
        <v>0</v>
      </c>
      <c r="Q73" s="61">
        <v>0</v>
      </c>
      <c r="R73" s="63">
        <v>0</v>
      </c>
      <c r="S73" s="1489">
        <v>0</v>
      </c>
      <c r="T73" s="1498">
        <v>0</v>
      </c>
      <c r="U73" s="1498">
        <v>0</v>
      </c>
      <c r="V73" s="62">
        <v>0</v>
      </c>
      <c r="W73" s="60">
        <f>J73+U73+V73</f>
        <v>0</v>
      </c>
      <c r="X73" s="80">
        <v>0</v>
      </c>
      <c r="Y73" s="127">
        <v>0</v>
      </c>
      <c r="Z73" s="127">
        <v>0</v>
      </c>
      <c r="AA73" s="326">
        <v>0</v>
      </c>
      <c r="AB73" s="299">
        <v>0</v>
      </c>
      <c r="AC73" s="335">
        <v>0</v>
      </c>
      <c r="AD73" s="326">
        <v>0</v>
      </c>
      <c r="AE73" s="146">
        <v>0</v>
      </c>
      <c r="AF73" s="1071">
        <v>0</v>
      </c>
      <c r="AG73" s="298">
        <v>0</v>
      </c>
      <c r="AH73" s="298">
        <v>0</v>
      </c>
      <c r="AI73" s="326"/>
      <c r="AJ73" s="299"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3.5" thickBot="1">
      <c r="A74" s="1130" t="s">
        <v>16</v>
      </c>
      <c r="B74" s="5"/>
      <c r="C74" s="1120">
        <f>D74+E74+F74+G74</f>
        <v>0</v>
      </c>
      <c r="D74" s="123">
        <f>SUM(D71:D73)</f>
        <v>0</v>
      </c>
      <c r="E74" s="123">
        <f>SUM(E71:E73)</f>
        <v>0</v>
      </c>
      <c r="F74" s="63">
        <f>SUM(F71:F73)</f>
        <v>0</v>
      </c>
      <c r="G74" s="1157">
        <f>SUM(G71:G73)</f>
        <v>0</v>
      </c>
      <c r="H74" s="123">
        <f aca="true" t="shared" si="27" ref="H74:Q74">SUM(H71:H73)</f>
        <v>0</v>
      </c>
      <c r="I74" s="63">
        <f t="shared" si="27"/>
        <v>0</v>
      </c>
      <c r="J74" s="1499">
        <f>K74+O74+P74+Q74+R74+S74</f>
        <v>32139.4</v>
      </c>
      <c r="K74" s="212">
        <f t="shared" si="27"/>
        <v>6649.2</v>
      </c>
      <c r="L74" s="83">
        <f t="shared" si="27"/>
        <v>6649.2</v>
      </c>
      <c r="M74" s="1188"/>
      <c r="N74" s="83">
        <f t="shared" si="27"/>
        <v>0</v>
      </c>
      <c r="O74" s="83">
        <f t="shared" si="27"/>
        <v>2260.7</v>
      </c>
      <c r="P74" s="83">
        <f t="shared" si="27"/>
        <v>66.5</v>
      </c>
      <c r="Q74" s="123">
        <f t="shared" si="27"/>
        <v>0</v>
      </c>
      <c r="R74" s="1125">
        <f aca="true" t="shared" si="28" ref="R74:AJ74">SUM(R71:R73)</f>
        <v>-6284</v>
      </c>
      <c r="S74" s="1131">
        <f t="shared" si="28"/>
        <v>29447</v>
      </c>
      <c r="T74" s="1518">
        <f t="shared" si="28"/>
        <v>99000</v>
      </c>
      <c r="U74" s="1518">
        <f t="shared" si="28"/>
        <v>69553</v>
      </c>
      <c r="V74" s="1517">
        <f t="shared" si="28"/>
        <v>0</v>
      </c>
      <c r="W74" s="84">
        <f t="shared" si="28"/>
        <v>101692.4</v>
      </c>
      <c r="X74" s="1123" t="e">
        <f t="shared" si="28"/>
        <v>#REF!</v>
      </c>
      <c r="Y74" s="1124" t="e">
        <f>SUM(Y71:Y73)</f>
        <v>#REF!</v>
      </c>
      <c r="Z74" s="1124">
        <f>SUM(Z71:Z73)</f>
        <v>0</v>
      </c>
      <c r="AA74" s="84">
        <f t="shared" si="28"/>
        <v>101692.4</v>
      </c>
      <c r="AB74" s="1134">
        <f t="shared" si="28"/>
        <v>0</v>
      </c>
      <c r="AC74" s="1135">
        <f t="shared" si="28"/>
        <v>0</v>
      </c>
      <c r="AD74" s="1125">
        <f t="shared" si="28"/>
        <v>0</v>
      </c>
      <c r="AE74" s="1481">
        <f t="shared" si="28"/>
        <v>6649.2</v>
      </c>
      <c r="AF74" s="1072">
        <f t="shared" si="28"/>
        <v>0</v>
      </c>
      <c r="AG74" s="300">
        <f t="shared" si="28"/>
        <v>0</v>
      </c>
      <c r="AH74" s="300">
        <f t="shared" si="28"/>
        <v>0</v>
      </c>
      <c r="AI74" s="327"/>
      <c r="AJ74" s="122">
        <f t="shared" si="28"/>
        <v>0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48"/>
      <c r="B75" s="1143"/>
      <c r="C75" s="1139"/>
      <c r="D75" s="1139"/>
      <c r="E75" s="1139"/>
      <c r="F75" s="1139"/>
      <c r="G75" s="1139"/>
      <c r="H75" s="1139"/>
      <c r="I75" s="1139"/>
      <c r="J75" s="1141"/>
      <c r="K75" s="1141"/>
      <c r="L75" s="1141"/>
      <c r="M75" s="1141"/>
      <c r="N75" s="1141"/>
      <c r="O75" s="1141"/>
      <c r="P75" s="1141"/>
      <c r="Q75" s="1141"/>
      <c r="R75" s="1141"/>
      <c r="S75" s="1141"/>
      <c r="T75" s="1141"/>
      <c r="U75" s="1141"/>
      <c r="V75" s="1141"/>
      <c r="W75" s="1141"/>
      <c r="X75" s="1142"/>
      <c r="Y75" s="1142"/>
      <c r="Z75" s="1142"/>
      <c r="AA75" s="1142"/>
      <c r="AB75" s="1142"/>
      <c r="AC75" s="1142"/>
      <c r="AD75" s="1142"/>
      <c r="AE75" s="1142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38</v>
      </c>
      <c r="C76" s="2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39</v>
      </c>
      <c r="B77" t="s">
        <v>40</v>
      </c>
      <c r="C77" s="2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41</v>
      </c>
      <c r="B78" t="s">
        <v>42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t="s">
        <v>43</v>
      </c>
      <c r="B79" t="s">
        <v>44</v>
      </c>
      <c r="C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</sheetData>
  <mergeCells count="1">
    <mergeCell ref="G11:I11"/>
  </mergeCells>
  <printOptions horizontalCentered="1"/>
  <pageMargins left="0" right="0.7874015748031497" top="0.7874015748031497" bottom="0" header="0.9055118110236221" footer="0.5118110236220472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109"/>
  <sheetViews>
    <sheetView workbookViewId="0" topLeftCell="A1">
      <selection activeCell="H83" sqref="H83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5" width="9.625" style="0" customWidth="1"/>
    <col min="6" max="7" width="10.125" style="0" customWidth="1"/>
    <col min="8" max="8" width="9.375" style="0" customWidth="1"/>
    <col min="9" max="9" width="9.00390625" style="0" customWidth="1"/>
    <col min="10" max="10" width="11.125" style="0" customWidth="1"/>
    <col min="11" max="11" width="10.25390625" style="0" customWidth="1"/>
    <col min="12" max="12" width="9.875" style="0" customWidth="1"/>
    <col min="13" max="13" width="9.875" style="0" hidden="1" customWidth="1"/>
    <col min="14" max="14" width="8.625" style="0" customWidth="1"/>
    <col min="15" max="15" width="9.00390625" style="0" customWidth="1"/>
    <col min="16" max="16" width="8.875" style="0" customWidth="1"/>
    <col min="17" max="17" width="8.125" style="0" customWidth="1"/>
    <col min="18" max="18" width="12.00390625" style="0" customWidth="1"/>
    <col min="19" max="19" width="12.625" style="0" customWidth="1"/>
    <col min="20" max="21" width="11.625" style="0" customWidth="1"/>
    <col min="22" max="22" width="11.625" style="0" hidden="1" customWidth="1"/>
    <col min="23" max="23" width="12.00390625" style="0" customWidth="1"/>
    <col min="24" max="24" width="9.25390625" style="0" hidden="1" customWidth="1"/>
    <col min="25" max="25" width="9.00390625" style="0" hidden="1" customWidth="1"/>
    <col min="26" max="26" width="10.125" style="0" hidden="1" customWidth="1"/>
    <col min="27" max="27" width="9.00390625" style="0" customWidth="1"/>
    <col min="28" max="28" width="9.00390625" style="0" hidden="1" customWidth="1"/>
    <col min="29" max="29" width="9.75390625" style="0" customWidth="1"/>
    <col min="30" max="30" width="10.75390625" style="0" hidden="1" customWidth="1"/>
    <col min="31" max="31" width="11.75390625" style="0" hidden="1" customWidth="1"/>
    <col min="32" max="32" width="10.125" style="0" hidden="1" customWidth="1"/>
    <col min="33" max="33" width="7.875" style="0" hidden="1" customWidth="1"/>
    <col min="34" max="35" width="7.375" style="0" hidden="1" customWidth="1"/>
    <col min="36" max="36" width="7.875" style="0" hidden="1" customWidth="1"/>
  </cols>
  <sheetData>
    <row r="4" spans="27:28" ht="18">
      <c r="AA4" s="94"/>
      <c r="AB4" s="94"/>
    </row>
    <row r="5" ht="12.75">
      <c r="L5" t="s">
        <v>48</v>
      </c>
    </row>
    <row r="6" spans="2:19" s="23" customFormat="1" ht="18">
      <c r="B6" s="105"/>
      <c r="D6" s="105"/>
      <c r="E6" s="105"/>
      <c r="F6" s="105"/>
      <c r="G6" s="105"/>
      <c r="H6" s="231"/>
      <c r="I6"/>
      <c r="J6" s="105" t="s">
        <v>187</v>
      </c>
      <c r="R6" s="106"/>
      <c r="S6" s="106"/>
    </row>
    <row r="7" spans="2:22" ht="18">
      <c r="B7" s="7"/>
      <c r="C7" s="6"/>
      <c r="D7" s="105"/>
      <c r="E7" s="105"/>
      <c r="F7" s="105"/>
      <c r="G7" s="105"/>
      <c r="H7" s="23"/>
      <c r="J7" s="105"/>
      <c r="K7" s="23"/>
      <c r="L7" s="106"/>
      <c r="M7" s="106"/>
      <c r="N7" s="106"/>
      <c r="O7" s="106"/>
      <c r="P7" s="106"/>
      <c r="Q7" s="106"/>
      <c r="R7" s="106"/>
      <c r="S7" s="106"/>
      <c r="T7" s="106"/>
      <c r="U7" s="6"/>
      <c r="V7" s="6"/>
    </row>
    <row r="8" spans="2:22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46" ht="12.75">
      <c r="A9" s="38"/>
      <c r="B9" s="24" t="s">
        <v>0</v>
      </c>
      <c r="C9" s="31" t="s">
        <v>1</v>
      </c>
      <c r="D9" s="13" t="s">
        <v>2</v>
      </c>
      <c r="E9" s="13"/>
      <c r="F9" s="13"/>
      <c r="G9" s="13"/>
      <c r="H9" s="13"/>
      <c r="I9" s="478"/>
      <c r="J9" s="12"/>
      <c r="K9" s="10" t="s">
        <v>3</v>
      </c>
      <c r="L9" s="8"/>
      <c r="M9" s="8"/>
      <c r="N9" s="8"/>
      <c r="O9" s="9"/>
      <c r="P9" s="8"/>
      <c r="Q9" s="8"/>
      <c r="R9" s="8"/>
      <c r="S9" s="9"/>
      <c r="T9" s="162" t="s">
        <v>51</v>
      </c>
      <c r="U9" s="163"/>
      <c r="V9" s="179"/>
      <c r="W9" s="195" t="s">
        <v>4</v>
      </c>
      <c r="X9" s="518"/>
      <c r="Y9" s="519"/>
      <c r="AA9" s="162" t="s">
        <v>104</v>
      </c>
      <c r="AB9" s="497"/>
      <c r="AC9" s="1073"/>
      <c r="AD9" s="524" t="s">
        <v>73</v>
      </c>
      <c r="AE9" s="527"/>
      <c r="AF9" s="361"/>
      <c r="AG9" s="235"/>
      <c r="AH9" s="235"/>
      <c r="AI9" s="235"/>
      <c r="AJ9" s="236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12.75">
      <c r="A10" s="5"/>
      <c r="B10" s="11"/>
      <c r="C10" s="32"/>
      <c r="D10" s="473" t="s">
        <v>84</v>
      </c>
      <c r="E10" s="474"/>
      <c r="F10" s="475"/>
      <c r="G10" s="475"/>
      <c r="H10" s="479"/>
      <c r="I10" s="480"/>
      <c r="J10" s="492"/>
      <c r="K10" s="534"/>
      <c r="L10" s="464"/>
      <c r="M10" s="464"/>
      <c r="N10" s="464"/>
      <c r="O10" s="465"/>
      <c r="P10" s="465"/>
      <c r="Q10" s="465"/>
      <c r="R10" s="465"/>
      <c r="S10" s="466"/>
      <c r="T10" s="467"/>
      <c r="U10" s="468"/>
      <c r="V10" s="469"/>
      <c r="W10" s="14"/>
      <c r="X10" s="520"/>
      <c r="Y10" s="470"/>
      <c r="Z10" s="470"/>
      <c r="AA10" s="493"/>
      <c r="AB10" s="49"/>
      <c r="AC10" s="498"/>
      <c r="AD10" s="525"/>
      <c r="AE10" s="411"/>
      <c r="AF10" s="351"/>
      <c r="AG10" s="68"/>
      <c r="AH10" s="68"/>
      <c r="AI10" s="68"/>
      <c r="AJ10" s="472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5" t="s">
        <v>6</v>
      </c>
      <c r="B11" s="5"/>
      <c r="C11" s="14" t="s">
        <v>16</v>
      </c>
      <c r="D11" s="476" t="s">
        <v>85</v>
      </c>
      <c r="E11" s="477"/>
      <c r="F11" s="550"/>
      <c r="G11" s="1505" t="s">
        <v>108</v>
      </c>
      <c r="H11" s="1506"/>
      <c r="I11" s="1507"/>
      <c r="J11" s="567"/>
      <c r="K11" s="545" t="s">
        <v>105</v>
      </c>
      <c r="L11" s="531" t="s">
        <v>84</v>
      </c>
      <c r="M11" s="529"/>
      <c r="N11" s="530"/>
      <c r="O11" s="16" t="s">
        <v>8</v>
      </c>
      <c r="P11" s="173" t="s">
        <v>9</v>
      </c>
      <c r="Q11" s="491" t="s">
        <v>10</v>
      </c>
      <c r="R11" s="141" t="s">
        <v>10</v>
      </c>
      <c r="S11" s="1234" t="s">
        <v>11</v>
      </c>
      <c r="T11" s="575" t="s">
        <v>50</v>
      </c>
      <c r="U11" s="165"/>
      <c r="V11" s="11" t="s">
        <v>49</v>
      </c>
      <c r="W11" s="14"/>
      <c r="X11" s="248" t="s">
        <v>66</v>
      </c>
      <c r="Y11" s="249" t="s">
        <v>4</v>
      </c>
      <c r="Z11" s="373" t="s">
        <v>66</v>
      </c>
      <c r="AA11" s="249" t="s">
        <v>4</v>
      </c>
      <c r="AB11" s="439" t="s">
        <v>80</v>
      </c>
      <c r="AC11" s="439" t="s">
        <v>74</v>
      </c>
      <c r="AD11" s="418" t="s">
        <v>93</v>
      </c>
      <c r="AE11" s="251" t="s">
        <v>93</v>
      </c>
      <c r="AF11" s="418" t="s">
        <v>77</v>
      </c>
      <c r="AG11" s="249" t="s">
        <v>52</v>
      </c>
      <c r="AH11" s="250" t="s">
        <v>17</v>
      </c>
      <c r="AI11" s="487" t="s">
        <v>80</v>
      </c>
      <c r="AJ11" s="251" t="s">
        <v>56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5" t="s">
        <v>12</v>
      </c>
      <c r="B12" s="5"/>
      <c r="C12" s="26"/>
      <c r="D12" s="18" t="s">
        <v>13</v>
      </c>
      <c r="E12" s="483" t="s">
        <v>87</v>
      </c>
      <c r="F12" s="556" t="s">
        <v>56</v>
      </c>
      <c r="G12" s="1530" t="s">
        <v>110</v>
      </c>
      <c r="H12" s="1531" t="s">
        <v>86</v>
      </c>
      <c r="I12" s="552"/>
      <c r="J12" s="1"/>
      <c r="K12" s="545" t="s">
        <v>106</v>
      </c>
      <c r="L12" s="532"/>
      <c r="M12" s="533"/>
      <c r="N12" s="16"/>
      <c r="O12" s="28"/>
      <c r="P12" s="1" t="s">
        <v>14</v>
      </c>
      <c r="Q12" s="1" t="s">
        <v>15</v>
      </c>
      <c r="R12" s="33" t="s">
        <v>47</v>
      </c>
      <c r="S12" s="1235" t="s">
        <v>45</v>
      </c>
      <c r="T12" s="576" t="s">
        <v>16</v>
      </c>
      <c r="U12" s="112" t="s">
        <v>5</v>
      </c>
      <c r="V12" s="14" t="s">
        <v>24</v>
      </c>
      <c r="W12" s="14"/>
      <c r="X12" s="252" t="s">
        <v>67</v>
      </c>
      <c r="Y12" s="253" t="s">
        <v>58</v>
      </c>
      <c r="Z12" s="374" t="s">
        <v>67</v>
      </c>
      <c r="AA12" s="253" t="s">
        <v>130</v>
      </c>
      <c r="AB12" s="194" t="s">
        <v>81</v>
      </c>
      <c r="AC12" s="194" t="s">
        <v>75</v>
      </c>
      <c r="AD12" s="419" t="s">
        <v>94</v>
      </c>
      <c r="AE12" s="339" t="s">
        <v>97</v>
      </c>
      <c r="AF12" s="419" t="s">
        <v>76</v>
      </c>
      <c r="AG12" s="253" t="s">
        <v>53</v>
      </c>
      <c r="AH12" s="254" t="s">
        <v>54</v>
      </c>
      <c r="AI12" s="488" t="s">
        <v>100</v>
      </c>
      <c r="AJ12" s="255" t="s">
        <v>59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18</v>
      </c>
      <c r="B13" s="11" t="s">
        <v>19</v>
      </c>
      <c r="C13" s="481"/>
      <c r="D13" s="18" t="s">
        <v>20</v>
      </c>
      <c r="E13" s="484" t="s">
        <v>88</v>
      </c>
      <c r="F13" s="557" t="s">
        <v>59</v>
      </c>
      <c r="G13" s="572" t="s">
        <v>87</v>
      </c>
      <c r="H13" s="553" t="s">
        <v>16</v>
      </c>
      <c r="I13" s="554" t="s">
        <v>7</v>
      </c>
      <c r="J13" s="568" t="s">
        <v>16</v>
      </c>
      <c r="K13" s="546" t="s">
        <v>16</v>
      </c>
      <c r="L13" s="15" t="s">
        <v>21</v>
      </c>
      <c r="M13" s="27"/>
      <c r="N13" s="27" t="s">
        <v>22</v>
      </c>
      <c r="O13" s="33"/>
      <c r="P13" s="21"/>
      <c r="Q13" s="1" t="s">
        <v>23</v>
      </c>
      <c r="R13" s="33" t="s">
        <v>46</v>
      </c>
      <c r="S13" s="1235" t="s">
        <v>24</v>
      </c>
      <c r="T13" s="568" t="s">
        <v>25</v>
      </c>
      <c r="U13" s="112" t="s">
        <v>20</v>
      </c>
      <c r="V13" s="14" t="s">
        <v>46</v>
      </c>
      <c r="W13" s="14" t="s">
        <v>16</v>
      </c>
      <c r="X13" s="252" t="s">
        <v>68</v>
      </c>
      <c r="Y13" s="253" t="s">
        <v>61</v>
      </c>
      <c r="Z13" s="374" t="s">
        <v>71</v>
      </c>
      <c r="AA13" s="253" t="s">
        <v>126</v>
      </c>
      <c r="AB13" s="194" t="s">
        <v>82</v>
      </c>
      <c r="AC13" s="194" t="s">
        <v>92</v>
      </c>
      <c r="AD13" s="419" t="s">
        <v>95</v>
      </c>
      <c r="AE13" s="339" t="s">
        <v>98</v>
      </c>
      <c r="AF13" s="419" t="s">
        <v>89</v>
      </c>
      <c r="AG13" s="253" t="s">
        <v>26</v>
      </c>
      <c r="AH13" s="254" t="s">
        <v>31</v>
      </c>
      <c r="AI13" s="488" t="s">
        <v>101</v>
      </c>
      <c r="AJ13" s="255" t="s">
        <v>62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0" ht="15" customHeight="1" thickBot="1">
      <c r="A14" s="39" t="s">
        <v>27</v>
      </c>
      <c r="B14" s="25" t="s">
        <v>28</v>
      </c>
      <c r="C14" s="35"/>
      <c r="D14" s="19" t="s">
        <v>29</v>
      </c>
      <c r="E14" s="485"/>
      <c r="F14" s="557" t="s">
        <v>79</v>
      </c>
      <c r="G14" s="572" t="s">
        <v>109</v>
      </c>
      <c r="H14" s="555"/>
      <c r="I14" s="573" t="s">
        <v>30</v>
      </c>
      <c r="J14" s="569"/>
      <c r="K14" s="172"/>
      <c r="L14" s="17"/>
      <c r="M14" s="17"/>
      <c r="N14" s="174"/>
      <c r="O14" s="20"/>
      <c r="P14" s="17"/>
      <c r="Q14" s="3"/>
      <c r="R14" s="780" t="s">
        <v>25</v>
      </c>
      <c r="S14" s="2"/>
      <c r="T14" s="569"/>
      <c r="U14" s="113" t="s">
        <v>24</v>
      </c>
      <c r="V14" s="35" t="s">
        <v>25</v>
      </c>
      <c r="W14" s="35"/>
      <c r="X14" s="345" t="s">
        <v>69</v>
      </c>
      <c r="Y14" s="257" t="s">
        <v>64</v>
      </c>
      <c r="Z14" s="431" t="s">
        <v>69</v>
      </c>
      <c r="AA14" s="257" t="s">
        <v>131</v>
      </c>
      <c r="AB14" s="440" t="s">
        <v>83</v>
      </c>
      <c r="AC14" s="496" t="s">
        <v>91</v>
      </c>
      <c r="AD14" s="494" t="s">
        <v>96</v>
      </c>
      <c r="AE14" s="528" t="s">
        <v>99</v>
      </c>
      <c r="AF14" s="494" t="s">
        <v>90</v>
      </c>
      <c r="AG14" s="256"/>
      <c r="AH14" s="256"/>
      <c r="AI14" s="490" t="s">
        <v>102</v>
      </c>
      <c r="AJ14" s="258" t="s">
        <v>65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3.5" thickBot="1">
      <c r="A15" s="521"/>
      <c r="B15" s="925" t="s">
        <v>133</v>
      </c>
      <c r="C15" s="522">
        <f>D15+E15+F15+G15+H15</f>
        <v>0</v>
      </c>
      <c r="D15" s="415"/>
      <c r="E15" s="513"/>
      <c r="F15" s="565">
        <v>0</v>
      </c>
      <c r="G15" s="574">
        <v>0</v>
      </c>
      <c r="H15" s="523">
        <v>0</v>
      </c>
      <c r="I15" s="413">
        <v>0</v>
      </c>
      <c r="J15" s="413">
        <f>K15+O15+P15+Q15+R15+S15</f>
        <v>14915</v>
      </c>
      <c r="K15" s="415">
        <f>L15+N15</f>
        <v>8794</v>
      </c>
      <c r="L15" s="513">
        <v>8254</v>
      </c>
      <c r="M15" s="523"/>
      <c r="N15" s="523">
        <v>540</v>
      </c>
      <c r="O15" s="523">
        <v>2990</v>
      </c>
      <c r="P15" s="513">
        <v>83</v>
      </c>
      <c r="Q15" s="523">
        <v>0</v>
      </c>
      <c r="R15" s="926">
        <v>2784</v>
      </c>
      <c r="S15" s="461">
        <v>264</v>
      </c>
      <c r="T15" s="523">
        <f>S15+U15</f>
        <v>1314</v>
      </c>
      <c r="U15" s="414">
        <v>1050</v>
      </c>
      <c r="V15" s="461">
        <v>0</v>
      </c>
      <c r="W15" s="461">
        <f>U15+J15</f>
        <v>15965</v>
      </c>
      <c r="X15" s="1035">
        <v>0</v>
      </c>
      <c r="Y15" s="486">
        <v>0</v>
      </c>
      <c r="Z15" s="1036">
        <v>0</v>
      </c>
      <c r="AA15" s="1037">
        <v>15965</v>
      </c>
      <c r="AB15" s="1038"/>
      <c r="AC15" s="1038">
        <v>8254</v>
      </c>
      <c r="AD15" s="1039"/>
      <c r="AE15" s="821"/>
      <c r="AF15" s="517">
        <v>0</v>
      </c>
      <c r="AG15" s="514">
        <v>0</v>
      </c>
      <c r="AH15" s="514">
        <v>0</v>
      </c>
      <c r="AI15" s="515">
        <v>0</v>
      </c>
      <c r="AJ15" s="516">
        <v>0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48" customFormat="1" ht="12.75">
      <c r="A16" s="41"/>
      <c r="B16" s="340"/>
      <c r="C16" s="104"/>
      <c r="D16" s="103"/>
      <c r="E16" s="100"/>
      <c r="F16" s="559"/>
      <c r="G16" s="103"/>
      <c r="H16" s="100"/>
      <c r="I16" s="102"/>
      <c r="J16" s="102"/>
      <c r="K16" s="103"/>
      <c r="L16" s="101"/>
      <c r="M16" s="100"/>
      <c r="N16" s="100"/>
      <c r="O16" s="100"/>
      <c r="P16" s="101"/>
      <c r="Q16" s="100"/>
      <c r="R16" s="559"/>
      <c r="S16" s="304"/>
      <c r="T16" s="100"/>
      <c r="U16" s="117"/>
      <c r="V16" s="304"/>
      <c r="W16" s="1040"/>
      <c r="X16" s="1041"/>
      <c r="Y16" s="1042"/>
      <c r="Z16" s="1043"/>
      <c r="AA16" s="609"/>
      <c r="AB16" s="1044"/>
      <c r="AC16" s="1044"/>
      <c r="AD16" s="1045"/>
      <c r="AE16" s="610"/>
      <c r="AF16" s="67"/>
      <c r="AG16" s="66"/>
      <c r="AH16" s="66"/>
      <c r="AI16" s="310"/>
      <c r="AJ16" s="259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</row>
    <row r="17" spans="1:50" ht="12.75">
      <c r="A17" s="183">
        <v>3</v>
      </c>
      <c r="B17" s="140" t="s">
        <v>135</v>
      </c>
      <c r="C17" s="184">
        <f aca="true" t="shared" si="0" ref="C17:C24">D17+H17</f>
        <v>0</v>
      </c>
      <c r="D17" s="185"/>
      <c r="E17" s="188"/>
      <c r="F17" s="189"/>
      <c r="G17" s="185"/>
      <c r="H17" s="186"/>
      <c r="I17" s="187"/>
      <c r="J17" s="234">
        <f>K17+O17+P17+Q17+R17+S17</f>
        <v>0</v>
      </c>
      <c r="K17" s="1227">
        <f>L17+N17</f>
        <v>-4</v>
      </c>
      <c r="L17" s="1227">
        <v>384</v>
      </c>
      <c r="M17" s="1228"/>
      <c r="N17" s="1228">
        <v>-388</v>
      </c>
      <c r="O17" s="1153"/>
      <c r="P17" s="1152">
        <v>4</v>
      </c>
      <c r="Q17" s="1153"/>
      <c r="R17" s="1154"/>
      <c r="S17" s="702"/>
      <c r="T17" s="1264">
        <f aca="true" t="shared" si="1" ref="T17:T24">S17+U17</f>
        <v>0</v>
      </c>
      <c r="U17" s="1147"/>
      <c r="V17" s="1148"/>
      <c r="W17" s="858">
        <f aca="true" t="shared" si="2" ref="W17:W24">U17+J17</f>
        <v>0</v>
      </c>
      <c r="X17" s="1117"/>
      <c r="Y17" s="1118"/>
      <c r="Z17" s="1116"/>
      <c r="AA17" s="1119"/>
      <c r="AB17" s="441"/>
      <c r="AC17" s="441">
        <v>384</v>
      </c>
      <c r="AD17" s="376"/>
      <c r="AE17" s="272"/>
      <c r="AF17" s="376"/>
      <c r="AG17" s="260"/>
      <c r="AH17" s="260"/>
      <c r="AI17" s="309"/>
      <c r="AJ17" s="27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3.5" thickBot="1">
      <c r="A18" s="183"/>
      <c r="B18" s="140"/>
      <c r="C18" s="1149">
        <f t="shared" si="0"/>
        <v>0</v>
      </c>
      <c r="D18" s="722"/>
      <c r="E18" s="723"/>
      <c r="F18" s="724"/>
      <c r="G18" s="722"/>
      <c r="H18" s="725"/>
      <c r="I18" s="726"/>
      <c r="J18" s="734">
        <f>K18+O18+P18+Q18+R18+S18</f>
        <v>0</v>
      </c>
      <c r="K18" s="212">
        <f aca="true" t="shared" si="3" ref="K18:K24">L18+N18</f>
        <v>0</v>
      </c>
      <c r="L18" s="209"/>
      <c r="M18" s="210"/>
      <c r="N18" s="209"/>
      <c r="O18" s="1150"/>
      <c r="P18" s="196"/>
      <c r="Q18" s="1150"/>
      <c r="R18" s="759"/>
      <c r="S18" s="736"/>
      <c r="T18" s="1265">
        <f t="shared" si="1"/>
        <v>0</v>
      </c>
      <c r="U18" s="724"/>
      <c r="V18" s="727"/>
      <c r="W18" s="58">
        <f t="shared" si="2"/>
        <v>0</v>
      </c>
      <c r="X18" s="722"/>
      <c r="Y18" s="728"/>
      <c r="Z18" s="652"/>
      <c r="AA18" s="659"/>
      <c r="AB18" s="724"/>
      <c r="AC18" s="1151"/>
      <c r="AD18" s="1067"/>
      <c r="AE18" s="729"/>
      <c r="AF18" s="376"/>
      <c r="AG18" s="260"/>
      <c r="AH18" s="260"/>
      <c r="AI18" s="309"/>
      <c r="AJ18" s="272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46" ht="12.75" hidden="1">
      <c r="A19" s="183"/>
      <c r="B19" s="139"/>
      <c r="C19" s="208">
        <f t="shared" si="0"/>
        <v>0</v>
      </c>
      <c r="D19" s="265"/>
      <c r="E19" s="541"/>
      <c r="F19" s="566"/>
      <c r="G19" s="265"/>
      <c r="H19" s="448"/>
      <c r="I19" s="208"/>
      <c r="J19" s="208">
        <f aca="true" t="shared" si="4" ref="J19:J24">K19+O19+P19+Q19+R19+S19</f>
        <v>0</v>
      </c>
      <c r="K19" s="265">
        <f t="shared" si="3"/>
        <v>0</v>
      </c>
      <c r="L19" s="239"/>
      <c r="M19" s="239"/>
      <c r="N19" s="542"/>
      <c r="O19" s="239"/>
      <c r="P19" s="239"/>
      <c r="Q19" s="239"/>
      <c r="R19" s="759"/>
      <c r="S19" s="247"/>
      <c r="T19" s="577">
        <f t="shared" si="1"/>
        <v>0</v>
      </c>
      <c r="U19" s="222"/>
      <c r="V19" s="221"/>
      <c r="W19" s="58">
        <f t="shared" si="2"/>
        <v>0</v>
      </c>
      <c r="X19" s="449"/>
      <c r="Y19" s="370"/>
      <c r="Z19" s="432"/>
      <c r="AA19" s="412"/>
      <c r="AB19" s="500"/>
      <c r="AC19" s="502"/>
      <c r="AD19" s="541"/>
      <c r="AE19" s="501"/>
      <c r="AF19" s="223"/>
      <c r="AG19" s="273"/>
      <c r="AH19" s="273"/>
      <c r="AI19" s="489"/>
      <c r="AJ19" s="278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2.75" hidden="1">
      <c r="A20" s="407"/>
      <c r="B20" s="139"/>
      <c r="C20" s="201">
        <f t="shared" si="0"/>
        <v>0</v>
      </c>
      <c r="D20" s="223"/>
      <c r="E20" s="223"/>
      <c r="F20" s="562"/>
      <c r="G20" s="212"/>
      <c r="H20" s="220"/>
      <c r="I20" s="201"/>
      <c r="J20" s="201">
        <f t="shared" si="4"/>
        <v>0</v>
      </c>
      <c r="K20" s="212">
        <f t="shared" si="3"/>
        <v>0</v>
      </c>
      <c r="L20" s="209"/>
      <c r="M20" s="210"/>
      <c r="N20" s="209"/>
      <c r="O20" s="209"/>
      <c r="P20" s="209"/>
      <c r="Q20" s="209"/>
      <c r="R20" s="245"/>
      <c r="S20" s="246"/>
      <c r="T20" s="541">
        <f t="shared" si="1"/>
        <v>0</v>
      </c>
      <c r="U20" s="302"/>
      <c r="V20" s="221"/>
      <c r="W20" s="58">
        <f t="shared" si="2"/>
        <v>0</v>
      </c>
      <c r="X20" s="367"/>
      <c r="Y20" s="365"/>
      <c r="Z20" s="433"/>
      <c r="AA20" s="412"/>
      <c r="AB20" s="500"/>
      <c r="AC20" s="502"/>
      <c r="AD20" s="223"/>
      <c r="AE20" s="278"/>
      <c r="AF20" s="223"/>
      <c r="AG20" s="273"/>
      <c r="AH20" s="273"/>
      <c r="AI20" s="489"/>
      <c r="AJ20" s="278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 hidden="1">
      <c r="A21" s="107"/>
      <c r="B21" s="47"/>
      <c r="C21" s="51">
        <f t="shared" si="0"/>
        <v>0</v>
      </c>
      <c r="D21" s="54"/>
      <c r="E21" s="54"/>
      <c r="F21" s="59"/>
      <c r="G21" s="52"/>
      <c r="H21" s="53"/>
      <c r="I21" s="51"/>
      <c r="J21" s="51">
        <f t="shared" si="4"/>
        <v>0</v>
      </c>
      <c r="K21" s="52">
        <f t="shared" si="3"/>
        <v>0</v>
      </c>
      <c r="L21" s="160"/>
      <c r="M21" s="160"/>
      <c r="N21" s="405"/>
      <c r="O21" s="160"/>
      <c r="P21" s="160"/>
      <c r="Q21" s="160"/>
      <c r="R21" s="176"/>
      <c r="S21" s="85"/>
      <c r="T21" s="83">
        <f t="shared" si="1"/>
        <v>0</v>
      </c>
      <c r="U21" s="176"/>
      <c r="V21" s="131"/>
      <c r="W21" s="58">
        <f t="shared" si="2"/>
        <v>0</v>
      </c>
      <c r="X21" s="367"/>
      <c r="Y21" s="371"/>
      <c r="Z21" s="433"/>
      <c r="AA21" s="412"/>
      <c r="AB21" s="442"/>
      <c r="AC21" s="1074"/>
      <c r="AD21" s="54"/>
      <c r="AE21" s="144"/>
      <c r="AF21" s="54"/>
      <c r="AG21" s="241"/>
      <c r="AH21" s="241"/>
      <c r="AI21" s="316"/>
      <c r="AJ21" s="14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2.75" hidden="1">
      <c r="A22" s="237"/>
      <c r="B22" s="47"/>
      <c r="C22" s="51">
        <f t="shared" si="0"/>
        <v>0</v>
      </c>
      <c r="D22" s="84"/>
      <c r="E22" s="264"/>
      <c r="F22" s="146"/>
      <c r="G22" s="52"/>
      <c r="H22" s="53"/>
      <c r="I22" s="51"/>
      <c r="J22" s="201">
        <f t="shared" si="4"/>
        <v>0</v>
      </c>
      <c r="K22" s="52">
        <f t="shared" si="3"/>
        <v>0</v>
      </c>
      <c r="L22" s="160"/>
      <c r="M22" s="160"/>
      <c r="N22" s="405"/>
      <c r="O22" s="160"/>
      <c r="P22" s="160"/>
      <c r="Q22" s="160"/>
      <c r="R22" s="176"/>
      <c r="S22" s="246"/>
      <c r="T22" s="1266">
        <f t="shared" si="1"/>
        <v>0</v>
      </c>
      <c r="U22" s="303"/>
      <c r="V22" s="131"/>
      <c r="W22" s="58">
        <f t="shared" si="2"/>
        <v>0</v>
      </c>
      <c r="X22" s="593"/>
      <c r="Y22" s="371"/>
      <c r="Z22" s="433"/>
      <c r="AA22" s="412"/>
      <c r="AB22" s="442"/>
      <c r="AC22" s="1074"/>
      <c r="AD22" s="54"/>
      <c r="AE22" s="144"/>
      <c r="AF22" s="54"/>
      <c r="AG22" s="241"/>
      <c r="AH22" s="241"/>
      <c r="AI22" s="316"/>
      <c r="AJ22" s="14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2.75" hidden="1">
      <c r="A23" s="237"/>
      <c r="B23" s="47"/>
      <c r="C23" s="51">
        <f t="shared" si="0"/>
        <v>0</v>
      </c>
      <c r="D23" s="52"/>
      <c r="E23" s="53"/>
      <c r="F23" s="144"/>
      <c r="G23" s="52"/>
      <c r="H23" s="53"/>
      <c r="I23" s="50"/>
      <c r="J23" s="201">
        <f t="shared" si="4"/>
        <v>0</v>
      </c>
      <c r="K23" s="52">
        <f t="shared" si="3"/>
        <v>0</v>
      </c>
      <c r="L23" s="160"/>
      <c r="M23" s="53"/>
      <c r="N23" s="405"/>
      <c r="O23" s="160"/>
      <c r="P23" s="160"/>
      <c r="Q23" s="160"/>
      <c r="R23" s="176"/>
      <c r="S23" s="246"/>
      <c r="T23" s="1266">
        <f t="shared" si="1"/>
        <v>0</v>
      </c>
      <c r="U23" s="303"/>
      <c r="V23" s="159"/>
      <c r="W23" s="58">
        <f t="shared" si="2"/>
        <v>0</v>
      </c>
      <c r="X23" s="593"/>
      <c r="Y23" s="371"/>
      <c r="Z23" s="433"/>
      <c r="AA23" s="412"/>
      <c r="AB23" s="442"/>
      <c r="AC23" s="1074"/>
      <c r="AD23" s="54"/>
      <c r="AE23" s="144"/>
      <c r="AF23" s="54"/>
      <c r="AG23" s="241"/>
      <c r="AH23" s="241"/>
      <c r="AI23" s="316"/>
      <c r="AJ23" s="14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3.5" hidden="1" thickBot="1">
      <c r="A24" s="128"/>
      <c r="B24" s="47"/>
      <c r="C24" s="82">
        <f t="shared" si="0"/>
        <v>0</v>
      </c>
      <c r="D24" s="680"/>
      <c r="E24" s="681"/>
      <c r="F24" s="682"/>
      <c r="G24" s="109"/>
      <c r="H24" s="129"/>
      <c r="I24" s="110"/>
      <c r="J24" s="51">
        <f t="shared" si="4"/>
        <v>0</v>
      </c>
      <c r="K24" s="232">
        <f t="shared" si="3"/>
        <v>0</v>
      </c>
      <c r="L24" s="129"/>
      <c r="M24" s="129"/>
      <c r="N24" s="406"/>
      <c r="O24" s="238"/>
      <c r="P24" s="129"/>
      <c r="Q24" s="129"/>
      <c r="R24" s="267"/>
      <c r="S24" s="1261"/>
      <c r="T24" s="83">
        <f t="shared" si="1"/>
        <v>0</v>
      </c>
      <c r="U24" s="267"/>
      <c r="V24" s="180"/>
      <c r="W24" s="58">
        <f t="shared" si="2"/>
        <v>0</v>
      </c>
      <c r="X24" s="597"/>
      <c r="Y24" s="372"/>
      <c r="Z24" s="399"/>
      <c r="AA24" s="511"/>
      <c r="AB24" s="443"/>
      <c r="AC24" s="1075"/>
      <c r="AD24" s="463"/>
      <c r="AE24" s="428"/>
      <c r="AF24" s="423"/>
      <c r="AG24" s="279"/>
      <c r="AH24" s="279"/>
      <c r="AI24" s="314"/>
      <c r="AJ24" s="280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7.25" customHeight="1" thickBot="1">
      <c r="A25" s="132"/>
      <c r="B25" s="30" t="s">
        <v>33</v>
      </c>
      <c r="C25" s="75">
        <f>D25+H25</f>
        <v>0</v>
      </c>
      <c r="D25" s="116">
        <f aca="true" t="shared" si="5" ref="D25:I25">SUM(D17:D24)</f>
        <v>0</v>
      </c>
      <c r="E25" s="118">
        <f t="shared" si="5"/>
        <v>0</v>
      </c>
      <c r="F25" s="116">
        <f t="shared" si="5"/>
        <v>0</v>
      </c>
      <c r="G25" s="168">
        <f t="shared" si="5"/>
        <v>0</v>
      </c>
      <c r="H25" s="76">
        <f t="shared" si="5"/>
        <v>0</v>
      </c>
      <c r="I25" s="75">
        <f t="shared" si="5"/>
        <v>0</v>
      </c>
      <c r="J25" s="75">
        <f>K25+O25+P25+Q25+R25+S25</f>
        <v>0</v>
      </c>
      <c r="K25" s="76">
        <f>SUM(K17:K24)</f>
        <v>-4</v>
      </c>
      <c r="L25" s="76">
        <f>SUM(L17:L24)</f>
        <v>384</v>
      </c>
      <c r="M25" s="76"/>
      <c r="N25" s="76">
        <f aca="true" t="shared" si="6" ref="N25:S25">SUM(N17:N24)</f>
        <v>-388</v>
      </c>
      <c r="O25" s="76">
        <f t="shared" si="6"/>
        <v>0</v>
      </c>
      <c r="P25" s="76">
        <f t="shared" si="6"/>
        <v>4</v>
      </c>
      <c r="Q25" s="76">
        <f t="shared" si="6"/>
        <v>0</v>
      </c>
      <c r="R25" s="116">
        <f t="shared" si="6"/>
        <v>0</v>
      </c>
      <c r="S25" s="764">
        <f t="shared" si="6"/>
        <v>0</v>
      </c>
      <c r="T25" s="76">
        <f>SUM(T17:T23)</f>
        <v>0</v>
      </c>
      <c r="U25" s="118">
        <f>SUM(U17:U24)</f>
        <v>0</v>
      </c>
      <c r="V25" s="178">
        <f>SUM(V19:V23)</f>
        <v>0</v>
      </c>
      <c r="W25" s="764">
        <f>SUM(W17:W24)</f>
        <v>0</v>
      </c>
      <c r="X25" s="76">
        <f>SUM(X19:X23)</f>
        <v>0</v>
      </c>
      <c r="Y25" s="118">
        <f>SUM(Y19:Y23)</f>
        <v>0</v>
      </c>
      <c r="Z25" s="178">
        <f>SUM(Z19:Z23)</f>
        <v>0</v>
      </c>
      <c r="AA25" s="118">
        <f>SUM(AA17:AA23)</f>
        <v>0</v>
      </c>
      <c r="AB25" s="444">
        <f>SUM(AB19:AB23)</f>
        <v>0</v>
      </c>
      <c r="AC25" s="281">
        <f>SUM(AC17:AC24)</f>
        <v>384</v>
      </c>
      <c r="AD25" s="76">
        <f aca="true" t="shared" si="7" ref="AD25:AJ25">SUM(AD19:AD23)</f>
        <v>0</v>
      </c>
      <c r="AE25" s="281">
        <f t="shared" si="7"/>
        <v>0</v>
      </c>
      <c r="AF25" s="76">
        <f t="shared" si="7"/>
        <v>0</v>
      </c>
      <c r="AG25" s="240">
        <f t="shared" si="7"/>
        <v>0</v>
      </c>
      <c r="AH25" s="240">
        <f t="shared" si="7"/>
        <v>0</v>
      </c>
      <c r="AI25" s="315">
        <f t="shared" si="7"/>
        <v>0</v>
      </c>
      <c r="AJ25" s="281">
        <f t="shared" si="7"/>
        <v>0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2.75">
      <c r="A26" s="43">
        <v>3</v>
      </c>
      <c r="B26" s="140" t="s">
        <v>125</v>
      </c>
      <c r="C26" s="133">
        <f aca="true" t="shared" si="8" ref="C26:C38">D26+H26</f>
        <v>0</v>
      </c>
      <c r="D26" s="134"/>
      <c r="E26" s="135"/>
      <c r="F26" s="357"/>
      <c r="G26" s="134"/>
      <c r="H26" s="135"/>
      <c r="I26" s="136"/>
      <c r="J26" s="137">
        <f aca="true" t="shared" si="9" ref="J26:J37">K26+O26+P26+Q26+R26+S26</f>
        <v>0</v>
      </c>
      <c r="K26" s="1519">
        <f aca="true" t="shared" si="10" ref="K26:K38">L26+N26</f>
        <v>0</v>
      </c>
      <c r="L26" s="135"/>
      <c r="M26" s="135"/>
      <c r="N26" s="135"/>
      <c r="O26" s="135"/>
      <c r="P26" s="1528"/>
      <c r="Q26" s="1528"/>
      <c r="R26" s="1522"/>
      <c r="S26" s="1238"/>
      <c r="T26" s="1233">
        <f>S26+U26</f>
        <v>0</v>
      </c>
      <c r="U26" s="451"/>
      <c r="V26" s="762"/>
      <c r="W26" s="131">
        <f aca="true" t="shared" si="11" ref="W26:W37">U26+J26</f>
        <v>0</v>
      </c>
      <c r="X26" s="54"/>
      <c r="Y26" s="53"/>
      <c r="Z26" s="176"/>
      <c r="AA26" s="329"/>
      <c r="AB26" s="445"/>
      <c r="AC26" s="1464"/>
      <c r="AD26" s="54"/>
      <c r="AE26" s="144"/>
      <c r="AF26" s="54"/>
      <c r="AG26" s="241"/>
      <c r="AH26" s="241"/>
      <c r="AI26" s="316"/>
      <c r="AJ26" s="14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thickBot="1">
      <c r="A27" s="43"/>
      <c r="B27" s="47"/>
      <c r="C27" s="51">
        <f t="shared" si="8"/>
        <v>0</v>
      </c>
      <c r="D27" s="59"/>
      <c r="E27" s="53"/>
      <c r="F27" s="59"/>
      <c r="G27" s="52"/>
      <c r="H27" s="54"/>
      <c r="I27" s="51"/>
      <c r="J27" s="51">
        <f t="shared" si="9"/>
        <v>0</v>
      </c>
      <c r="K27" s="59">
        <f t="shared" si="10"/>
        <v>0</v>
      </c>
      <c r="L27" s="53"/>
      <c r="M27" s="53"/>
      <c r="N27" s="53"/>
      <c r="O27" s="53"/>
      <c r="P27" s="53"/>
      <c r="Q27" s="53"/>
      <c r="R27" s="59"/>
      <c r="S27" s="58"/>
      <c r="T27" s="1233">
        <f>S27+U27</f>
        <v>0</v>
      </c>
      <c r="U27" s="264"/>
      <c r="V27" s="176"/>
      <c r="W27" s="58">
        <f t="shared" si="11"/>
        <v>0</v>
      </c>
      <c r="X27" s="54"/>
      <c r="Y27" s="53"/>
      <c r="Z27" s="176"/>
      <c r="AA27" s="329"/>
      <c r="AB27" s="445"/>
      <c r="AC27" s="445"/>
      <c r="AD27" s="54"/>
      <c r="AE27" s="144"/>
      <c r="AF27" s="54"/>
      <c r="AG27" s="241"/>
      <c r="AH27" s="241"/>
      <c r="AI27" s="316"/>
      <c r="AJ27" s="14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3.5" hidden="1" thickBot="1">
      <c r="A28" s="43"/>
      <c r="B28" s="140"/>
      <c r="C28" s="51">
        <f t="shared" si="8"/>
        <v>0</v>
      </c>
      <c r="D28" s="59"/>
      <c r="E28" s="53"/>
      <c r="F28" s="59"/>
      <c r="G28" s="52"/>
      <c r="H28" s="54"/>
      <c r="I28" s="51"/>
      <c r="J28" s="51">
        <f t="shared" si="9"/>
        <v>0</v>
      </c>
      <c r="K28" s="59">
        <f t="shared" si="10"/>
        <v>0</v>
      </c>
      <c r="L28" s="53"/>
      <c r="M28" s="53"/>
      <c r="N28" s="53"/>
      <c r="O28" s="53"/>
      <c r="P28" s="53"/>
      <c r="Q28" s="53"/>
      <c r="R28" s="59"/>
      <c r="S28" s="58"/>
      <c r="T28" s="54">
        <f>S28+U28</f>
        <v>0</v>
      </c>
      <c r="U28" s="53"/>
      <c r="V28" s="176"/>
      <c r="W28" s="58">
        <f t="shared" si="11"/>
        <v>0</v>
      </c>
      <c r="X28" s="54"/>
      <c r="Y28" s="53"/>
      <c r="Z28" s="176"/>
      <c r="AA28" s="53"/>
      <c r="AB28" s="69"/>
      <c r="AC28" s="69"/>
      <c r="AD28" s="54"/>
      <c r="AE28" s="144"/>
      <c r="AF28" s="54"/>
      <c r="AG28" s="161"/>
      <c r="AH28" s="161"/>
      <c r="AI28" s="316"/>
      <c r="AJ28" s="14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3.5" hidden="1" thickBot="1">
      <c r="A29" s="1020"/>
      <c r="B29" s="788"/>
      <c r="C29" s="51">
        <f t="shared" si="8"/>
        <v>0</v>
      </c>
      <c r="D29" s="59"/>
      <c r="E29" s="53"/>
      <c r="F29" s="59"/>
      <c r="G29" s="52"/>
      <c r="H29" s="54"/>
      <c r="I29" s="51"/>
      <c r="J29" s="612">
        <f t="shared" si="9"/>
        <v>0</v>
      </c>
      <c r="K29" s="59">
        <f t="shared" si="10"/>
        <v>0</v>
      </c>
      <c r="L29" s="53"/>
      <c r="M29" s="53"/>
      <c r="N29" s="53"/>
      <c r="O29" s="53"/>
      <c r="P29" s="53"/>
      <c r="Q29" s="53"/>
      <c r="R29" s="59"/>
      <c r="S29" s="616"/>
      <c r="T29" s="818">
        <f>S29+U29</f>
        <v>0</v>
      </c>
      <c r="U29" s="791"/>
      <c r="V29" s="176"/>
      <c r="W29" s="58">
        <f t="shared" si="11"/>
        <v>0</v>
      </c>
      <c r="X29" s="54"/>
      <c r="Y29" s="53"/>
      <c r="Z29" s="176"/>
      <c r="AA29" s="329"/>
      <c r="AB29" s="69"/>
      <c r="AC29" s="69"/>
      <c r="AD29" s="54"/>
      <c r="AE29" s="144"/>
      <c r="AF29" s="54"/>
      <c r="AG29" s="161"/>
      <c r="AH29" s="161"/>
      <c r="AI29" s="316"/>
      <c r="AJ29" s="14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3.5" hidden="1" thickBot="1">
      <c r="A30" s="81"/>
      <c r="B30" s="140"/>
      <c r="C30" s="82">
        <f t="shared" si="8"/>
        <v>0</v>
      </c>
      <c r="D30" s="145"/>
      <c r="E30" s="264"/>
      <c r="F30" s="145"/>
      <c r="G30" s="84"/>
      <c r="H30" s="83"/>
      <c r="I30" s="82"/>
      <c r="J30" s="51">
        <f t="shared" si="9"/>
        <v>0</v>
      </c>
      <c r="K30" s="145">
        <f t="shared" si="10"/>
        <v>0</v>
      </c>
      <c r="L30" s="264"/>
      <c r="M30" s="264"/>
      <c r="N30" s="264"/>
      <c r="O30" s="264"/>
      <c r="P30" s="264"/>
      <c r="Q30" s="264"/>
      <c r="R30" s="145"/>
      <c r="S30" s="85"/>
      <c r="T30" s="83">
        <f>S30+U30</f>
        <v>0</v>
      </c>
      <c r="U30" s="264"/>
      <c r="V30" s="176"/>
      <c r="W30" s="58">
        <f t="shared" si="11"/>
        <v>0</v>
      </c>
      <c r="X30" s="83"/>
      <c r="Y30" s="264"/>
      <c r="Z30" s="175"/>
      <c r="AA30" s="329"/>
      <c r="AB30" s="445"/>
      <c r="AC30" s="445"/>
      <c r="AD30" s="83"/>
      <c r="AE30" s="146"/>
      <c r="AF30" s="83"/>
      <c r="AG30" s="241"/>
      <c r="AH30" s="241"/>
      <c r="AI30" s="313"/>
      <c r="AJ30" s="146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3.5" hidden="1" thickBot="1">
      <c r="A31" s="86"/>
      <c r="B31" s="140"/>
      <c r="C31" s="82">
        <f t="shared" si="8"/>
        <v>0</v>
      </c>
      <c r="D31" s="145"/>
      <c r="E31" s="264"/>
      <c r="F31" s="145"/>
      <c r="G31" s="84"/>
      <c r="H31" s="83"/>
      <c r="I31" s="82"/>
      <c r="J31" s="82">
        <f t="shared" si="9"/>
        <v>0</v>
      </c>
      <c r="K31" s="145">
        <f t="shared" si="10"/>
        <v>0</v>
      </c>
      <c r="L31" s="264"/>
      <c r="M31" s="264"/>
      <c r="N31" s="264"/>
      <c r="O31" s="264"/>
      <c r="P31" s="264"/>
      <c r="Q31" s="264"/>
      <c r="R31" s="145"/>
      <c r="S31" s="85"/>
      <c r="T31" s="83">
        <f aca="true" t="shared" si="12" ref="T31:T38">S31+U31</f>
        <v>0</v>
      </c>
      <c r="U31" s="264"/>
      <c r="V31" s="175"/>
      <c r="W31" s="85">
        <f t="shared" si="11"/>
        <v>0</v>
      </c>
      <c r="X31" s="83"/>
      <c r="Y31" s="264"/>
      <c r="Z31" s="175"/>
      <c r="AA31" s="329"/>
      <c r="AB31" s="445"/>
      <c r="AC31" s="445"/>
      <c r="AD31" s="83"/>
      <c r="AE31" s="146"/>
      <c r="AF31" s="83"/>
      <c r="AG31" s="241"/>
      <c r="AH31" s="241"/>
      <c r="AI31" s="313"/>
      <c r="AJ31" s="146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3.5" hidden="1" thickBot="1">
      <c r="A32" s="86"/>
      <c r="B32" s="140"/>
      <c r="C32" s="82">
        <f t="shared" si="8"/>
        <v>0</v>
      </c>
      <c r="D32" s="145"/>
      <c r="E32" s="264"/>
      <c r="F32" s="145"/>
      <c r="G32" s="84"/>
      <c r="H32" s="83"/>
      <c r="I32" s="82"/>
      <c r="J32" s="82">
        <f t="shared" si="9"/>
        <v>0</v>
      </c>
      <c r="K32" s="145">
        <f t="shared" si="10"/>
        <v>0</v>
      </c>
      <c r="L32" s="264"/>
      <c r="M32" s="264"/>
      <c r="N32" s="264"/>
      <c r="O32" s="264"/>
      <c r="P32" s="264"/>
      <c r="Q32" s="264"/>
      <c r="R32" s="145"/>
      <c r="S32" s="85"/>
      <c r="T32" s="83">
        <f t="shared" si="12"/>
        <v>0</v>
      </c>
      <c r="U32" s="264"/>
      <c r="V32" s="175"/>
      <c r="W32" s="85">
        <f t="shared" si="11"/>
        <v>0</v>
      </c>
      <c r="X32" s="83"/>
      <c r="Y32" s="264"/>
      <c r="Z32" s="175"/>
      <c r="AA32" s="329"/>
      <c r="AB32" s="445"/>
      <c r="AC32" s="445"/>
      <c r="AD32" s="83"/>
      <c r="AE32" s="146"/>
      <c r="AF32" s="83"/>
      <c r="AG32" s="241"/>
      <c r="AH32" s="241"/>
      <c r="AI32" s="313"/>
      <c r="AJ32" s="146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3.5" hidden="1" thickBot="1">
      <c r="A33" s="86"/>
      <c r="B33" s="140"/>
      <c r="C33" s="82">
        <f t="shared" si="8"/>
        <v>0</v>
      </c>
      <c r="D33" s="145"/>
      <c r="E33" s="264"/>
      <c r="F33" s="145"/>
      <c r="G33" s="84"/>
      <c r="H33" s="83"/>
      <c r="I33" s="82"/>
      <c r="J33" s="82">
        <f t="shared" si="9"/>
        <v>0</v>
      </c>
      <c r="K33" s="145">
        <f t="shared" si="10"/>
        <v>0</v>
      </c>
      <c r="L33" s="264"/>
      <c r="M33" s="264"/>
      <c r="N33" s="264"/>
      <c r="O33" s="264"/>
      <c r="P33" s="264"/>
      <c r="Q33" s="264"/>
      <c r="R33" s="145"/>
      <c r="S33" s="85"/>
      <c r="T33" s="83">
        <f t="shared" si="12"/>
        <v>0</v>
      </c>
      <c r="U33" s="264"/>
      <c r="V33" s="175"/>
      <c r="W33" s="85">
        <f t="shared" si="11"/>
        <v>0</v>
      </c>
      <c r="X33" s="83"/>
      <c r="Y33" s="264"/>
      <c r="Z33" s="175"/>
      <c r="AA33" s="329"/>
      <c r="AB33" s="445"/>
      <c r="AC33" s="445"/>
      <c r="AD33" s="83"/>
      <c r="AE33" s="146"/>
      <c r="AF33" s="83"/>
      <c r="AG33" s="241"/>
      <c r="AH33" s="241"/>
      <c r="AI33" s="313"/>
      <c r="AJ33" s="146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3.5" hidden="1" thickBot="1">
      <c r="A34" s="86"/>
      <c r="B34" s="140"/>
      <c r="C34" s="82">
        <f t="shared" si="8"/>
        <v>0</v>
      </c>
      <c r="D34" s="145"/>
      <c r="E34" s="264"/>
      <c r="F34" s="145"/>
      <c r="G34" s="84"/>
      <c r="H34" s="83"/>
      <c r="I34" s="82"/>
      <c r="J34" s="82">
        <f t="shared" si="9"/>
        <v>0</v>
      </c>
      <c r="K34" s="145">
        <f t="shared" si="10"/>
        <v>0</v>
      </c>
      <c r="L34" s="264"/>
      <c r="M34" s="264"/>
      <c r="N34" s="264"/>
      <c r="O34" s="264"/>
      <c r="P34" s="264"/>
      <c r="Q34" s="264"/>
      <c r="R34" s="145"/>
      <c r="S34" s="85"/>
      <c r="T34" s="83">
        <f t="shared" si="12"/>
        <v>0</v>
      </c>
      <c r="U34" s="264"/>
      <c r="V34" s="175"/>
      <c r="W34" s="85">
        <f t="shared" si="11"/>
        <v>0</v>
      </c>
      <c r="X34" s="83"/>
      <c r="Y34" s="264"/>
      <c r="Z34" s="175"/>
      <c r="AA34" s="329"/>
      <c r="AB34" s="445"/>
      <c r="AC34" s="445"/>
      <c r="AD34" s="83"/>
      <c r="AE34" s="146"/>
      <c r="AF34" s="83"/>
      <c r="AG34" s="241"/>
      <c r="AH34" s="241"/>
      <c r="AI34" s="313"/>
      <c r="AJ34" s="146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3.5" hidden="1" thickBot="1">
      <c r="A35" s="86"/>
      <c r="B35" s="140"/>
      <c r="C35" s="82">
        <f t="shared" si="8"/>
        <v>0</v>
      </c>
      <c r="D35" s="145"/>
      <c r="E35" s="264"/>
      <c r="F35" s="145"/>
      <c r="G35" s="84"/>
      <c r="H35" s="83"/>
      <c r="I35" s="82"/>
      <c r="J35" s="82">
        <f t="shared" si="9"/>
        <v>0</v>
      </c>
      <c r="K35" s="145">
        <f t="shared" si="10"/>
        <v>0</v>
      </c>
      <c r="L35" s="264"/>
      <c r="M35" s="264"/>
      <c r="N35" s="264"/>
      <c r="O35" s="264"/>
      <c r="P35" s="264"/>
      <c r="Q35" s="264"/>
      <c r="R35" s="145"/>
      <c r="S35" s="85"/>
      <c r="T35" s="83">
        <f t="shared" si="12"/>
        <v>0</v>
      </c>
      <c r="U35" s="264"/>
      <c r="V35" s="175"/>
      <c r="W35" s="85">
        <f t="shared" si="11"/>
        <v>0</v>
      </c>
      <c r="X35" s="83"/>
      <c r="Y35" s="264"/>
      <c r="Z35" s="175"/>
      <c r="AA35" s="329"/>
      <c r="AB35" s="445"/>
      <c r="AC35" s="445"/>
      <c r="AD35" s="83"/>
      <c r="AE35" s="146"/>
      <c r="AF35" s="83"/>
      <c r="AG35" s="241"/>
      <c r="AH35" s="241"/>
      <c r="AI35" s="313"/>
      <c r="AJ35" s="146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3.5" hidden="1" thickBot="1">
      <c r="A36" s="86"/>
      <c r="B36" s="140"/>
      <c r="C36" s="82">
        <f t="shared" si="8"/>
        <v>0</v>
      </c>
      <c r="D36" s="145"/>
      <c r="E36" s="264"/>
      <c r="F36" s="145"/>
      <c r="G36" s="84"/>
      <c r="H36" s="83"/>
      <c r="I36" s="82"/>
      <c r="J36" s="82">
        <f t="shared" si="9"/>
        <v>0</v>
      </c>
      <c r="K36" s="145">
        <f t="shared" si="10"/>
        <v>0</v>
      </c>
      <c r="L36" s="264"/>
      <c r="M36" s="264"/>
      <c r="N36" s="264"/>
      <c r="O36" s="264"/>
      <c r="P36" s="264"/>
      <c r="Q36" s="264"/>
      <c r="R36" s="145"/>
      <c r="S36" s="85"/>
      <c r="T36" s="83">
        <f t="shared" si="12"/>
        <v>0</v>
      </c>
      <c r="U36" s="264"/>
      <c r="V36" s="175"/>
      <c r="W36" s="85">
        <f t="shared" si="11"/>
        <v>0</v>
      </c>
      <c r="X36" s="83"/>
      <c r="Y36" s="264"/>
      <c r="Z36" s="175"/>
      <c r="AA36" s="329"/>
      <c r="AB36" s="445"/>
      <c r="AC36" s="445"/>
      <c r="AD36" s="83"/>
      <c r="AE36" s="146"/>
      <c r="AF36" s="83"/>
      <c r="AG36" s="241"/>
      <c r="AH36" s="241"/>
      <c r="AI36" s="313"/>
      <c r="AJ36" s="146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3.5" hidden="1" thickBot="1">
      <c r="A37" s="86"/>
      <c r="B37" s="140"/>
      <c r="C37" s="82">
        <f t="shared" si="8"/>
        <v>0</v>
      </c>
      <c r="D37" s="145"/>
      <c r="E37" s="264"/>
      <c r="F37" s="145"/>
      <c r="G37" s="84"/>
      <c r="H37" s="83"/>
      <c r="I37" s="82"/>
      <c r="J37" s="82">
        <f t="shared" si="9"/>
        <v>0</v>
      </c>
      <c r="K37" s="145">
        <f t="shared" si="10"/>
        <v>0</v>
      </c>
      <c r="L37" s="264"/>
      <c r="M37" s="264"/>
      <c r="N37" s="264"/>
      <c r="O37" s="264"/>
      <c r="P37" s="264"/>
      <c r="Q37" s="264"/>
      <c r="R37" s="145"/>
      <c r="S37" s="85"/>
      <c r="T37" s="83">
        <f t="shared" si="12"/>
        <v>0</v>
      </c>
      <c r="U37" s="264"/>
      <c r="V37" s="175"/>
      <c r="W37" s="85">
        <f t="shared" si="11"/>
        <v>0</v>
      </c>
      <c r="X37" s="83"/>
      <c r="Y37" s="264"/>
      <c r="Z37" s="175"/>
      <c r="AA37" s="329"/>
      <c r="AB37" s="445"/>
      <c r="AC37" s="445"/>
      <c r="AD37" s="83"/>
      <c r="AE37" s="146"/>
      <c r="AF37" s="83"/>
      <c r="AG37" s="241"/>
      <c r="AH37" s="241"/>
      <c r="AI37" s="313"/>
      <c r="AJ37" s="146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3.5" hidden="1" thickBot="1">
      <c r="A38" s="86"/>
      <c r="B38" s="140"/>
      <c r="C38" s="82">
        <f t="shared" si="8"/>
        <v>0</v>
      </c>
      <c r="D38" s="145"/>
      <c r="E38" s="264"/>
      <c r="F38" s="145"/>
      <c r="G38" s="84"/>
      <c r="H38" s="83"/>
      <c r="I38" s="82"/>
      <c r="J38" s="82">
        <f>K38+O38+P38+Q38+R38</f>
        <v>0</v>
      </c>
      <c r="K38" s="145">
        <f t="shared" si="10"/>
        <v>0</v>
      </c>
      <c r="L38" s="264"/>
      <c r="M38" s="264"/>
      <c r="N38" s="264"/>
      <c r="O38" s="264"/>
      <c r="P38" s="264"/>
      <c r="Q38" s="264"/>
      <c r="R38" s="145"/>
      <c r="S38" s="85"/>
      <c r="T38" s="83">
        <f t="shared" si="12"/>
        <v>0</v>
      </c>
      <c r="U38" s="264"/>
      <c r="V38" s="175"/>
      <c r="W38" s="85">
        <f>J38+U38</f>
        <v>0</v>
      </c>
      <c r="X38" s="83"/>
      <c r="Y38" s="264"/>
      <c r="Z38" s="175"/>
      <c r="AA38" s="329"/>
      <c r="AB38" s="445"/>
      <c r="AC38" s="445"/>
      <c r="AD38" s="83"/>
      <c r="AE38" s="146"/>
      <c r="AF38" s="83"/>
      <c r="AG38" s="241"/>
      <c r="AH38" s="241"/>
      <c r="AI38" s="313"/>
      <c r="AJ38" s="146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3.5" thickBot="1">
      <c r="A39" s="95"/>
      <c r="B39" s="30" t="s">
        <v>34</v>
      </c>
      <c r="C39" s="75">
        <f aca="true" t="shared" si="13" ref="C39:V39">SUM(C26:C38)</f>
        <v>0</v>
      </c>
      <c r="D39" s="116">
        <f t="shared" si="13"/>
        <v>0</v>
      </c>
      <c r="E39" s="118">
        <f t="shared" si="13"/>
        <v>0</v>
      </c>
      <c r="F39" s="281">
        <f>SUM(F26:F38)</f>
        <v>0</v>
      </c>
      <c r="G39" s="116">
        <f>SUM(G26:G38)</f>
        <v>0</v>
      </c>
      <c r="H39" s="118">
        <f t="shared" si="13"/>
        <v>0</v>
      </c>
      <c r="I39" s="75">
        <f t="shared" si="13"/>
        <v>0</v>
      </c>
      <c r="J39" s="75">
        <f t="shared" si="13"/>
        <v>0</v>
      </c>
      <c r="K39" s="116">
        <f t="shared" si="13"/>
        <v>0</v>
      </c>
      <c r="L39" s="118">
        <f t="shared" si="13"/>
        <v>0</v>
      </c>
      <c r="M39" s="118"/>
      <c r="N39" s="118">
        <f t="shared" si="13"/>
        <v>0</v>
      </c>
      <c r="O39" s="118">
        <f t="shared" si="13"/>
        <v>0</v>
      </c>
      <c r="P39" s="118">
        <f t="shared" si="13"/>
        <v>0</v>
      </c>
      <c r="Q39" s="118">
        <f t="shared" si="13"/>
        <v>0</v>
      </c>
      <c r="R39" s="116">
        <f t="shared" si="13"/>
        <v>0</v>
      </c>
      <c r="S39" s="764">
        <f t="shared" si="13"/>
        <v>0</v>
      </c>
      <c r="T39" s="76">
        <f t="shared" si="13"/>
        <v>0</v>
      </c>
      <c r="U39" s="118">
        <f t="shared" si="13"/>
        <v>0</v>
      </c>
      <c r="V39" s="178">
        <f t="shared" si="13"/>
        <v>0</v>
      </c>
      <c r="W39" s="764">
        <f>U39+J39</f>
        <v>0</v>
      </c>
      <c r="X39" s="76">
        <f>SUM(X26:X38)</f>
        <v>0</v>
      </c>
      <c r="Y39" s="118">
        <f>SUM(Y26:Y38)</f>
        <v>0</v>
      </c>
      <c r="Z39" s="178"/>
      <c r="AA39" s="328">
        <f>SUM(AA26:AA38)</f>
        <v>0</v>
      </c>
      <c r="AB39" s="444"/>
      <c r="AC39" s="444">
        <f>SUM(AC26:AC38)</f>
        <v>0</v>
      </c>
      <c r="AD39" s="76">
        <f>SUM(AD26:AD38)</f>
        <v>0</v>
      </c>
      <c r="AE39" s="281">
        <f>SUM(AE26:AE38)</f>
        <v>0</v>
      </c>
      <c r="AF39" s="76"/>
      <c r="AG39" s="240"/>
      <c r="AH39" s="240"/>
      <c r="AI39" s="315"/>
      <c r="AJ39" s="281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.75">
      <c r="A40" s="1019">
        <v>3</v>
      </c>
      <c r="B40" s="140" t="s">
        <v>163</v>
      </c>
      <c r="C40" s="88">
        <f>D40+H40</f>
        <v>0</v>
      </c>
      <c r="D40" s="148"/>
      <c r="E40" s="181"/>
      <c r="F40" s="148"/>
      <c r="G40" s="90"/>
      <c r="H40" s="89"/>
      <c r="I40" s="88"/>
      <c r="J40" s="1355">
        <f aca="true" t="shared" si="14" ref="J40:J51">K40+O40+P40+Q40+R40+S40</f>
        <v>0.0030000000000143245</v>
      </c>
      <c r="K40" s="1520">
        <f aca="true" t="shared" si="15" ref="K40:K51">L40+N40</f>
        <v>115.07300000000001</v>
      </c>
      <c r="L40" s="395">
        <v>89.7</v>
      </c>
      <c r="M40" s="395"/>
      <c r="N40" s="395">
        <v>25.373</v>
      </c>
      <c r="O40" s="395">
        <v>39.12</v>
      </c>
      <c r="P40" s="395">
        <v>0.9</v>
      </c>
      <c r="Q40" s="395"/>
      <c r="R40" s="591">
        <v>-155.09</v>
      </c>
      <c r="S40" s="803"/>
      <c r="T40" s="799">
        <f aca="true" t="shared" si="16" ref="T40:T51">S40+U40</f>
        <v>0</v>
      </c>
      <c r="U40" s="801"/>
      <c r="V40" s="802"/>
      <c r="W40" s="803">
        <f>J40+U40+V40</f>
        <v>0.0030000000000143245</v>
      </c>
      <c r="X40" s="799"/>
      <c r="Y40" s="801"/>
      <c r="Z40" s="802"/>
      <c r="AA40" s="804"/>
      <c r="AB40" s="446"/>
      <c r="AC40" s="668">
        <v>89.7</v>
      </c>
      <c r="AD40" s="89"/>
      <c r="AE40" s="149"/>
      <c r="AF40" s="89"/>
      <c r="AG40" s="242"/>
      <c r="AH40" s="242"/>
      <c r="AI40" s="317"/>
      <c r="AJ40" s="149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3.5" thickBot="1">
      <c r="A41" s="1023"/>
      <c r="B41" s="788"/>
      <c r="C41" s="91">
        <f aca="true" t="shared" si="17" ref="C41:C51">D41+H41</f>
        <v>0</v>
      </c>
      <c r="D41" s="150"/>
      <c r="E41" s="182"/>
      <c r="F41" s="150"/>
      <c r="G41" s="93"/>
      <c r="H41" s="92"/>
      <c r="I41" s="91"/>
      <c r="J41" s="792">
        <f t="shared" si="14"/>
        <v>0</v>
      </c>
      <c r="K41" s="807">
        <f t="shared" si="15"/>
        <v>0</v>
      </c>
      <c r="L41" s="791"/>
      <c r="M41" s="791"/>
      <c r="N41" s="791"/>
      <c r="O41" s="791"/>
      <c r="P41" s="791"/>
      <c r="Q41" s="791"/>
      <c r="R41" s="819"/>
      <c r="S41" s="616"/>
      <c r="T41" s="591">
        <f t="shared" si="16"/>
        <v>0</v>
      </c>
      <c r="U41" s="791"/>
      <c r="V41" s="793"/>
      <c r="W41" s="660">
        <f aca="true" t="shared" si="18" ref="W41:W51">J41+U41+V41</f>
        <v>0</v>
      </c>
      <c r="X41" s="818"/>
      <c r="Y41" s="791"/>
      <c r="Z41" s="793"/>
      <c r="AA41" s="820"/>
      <c r="AB41" s="447"/>
      <c r="AC41" s="447"/>
      <c r="AD41" s="92"/>
      <c r="AE41" s="151"/>
      <c r="AF41" s="92"/>
      <c r="AG41" s="243"/>
      <c r="AH41" s="243"/>
      <c r="AI41" s="318"/>
      <c r="AJ41" s="151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3.5" hidden="1" thickBot="1">
      <c r="A42" s="1021"/>
      <c r="B42" s="139"/>
      <c r="C42" s="91">
        <f t="shared" si="17"/>
        <v>0</v>
      </c>
      <c r="D42" s="150"/>
      <c r="E42" s="182"/>
      <c r="F42" s="150"/>
      <c r="G42" s="93"/>
      <c r="H42" s="92"/>
      <c r="I42" s="91"/>
      <c r="J42" s="792">
        <f t="shared" si="14"/>
        <v>0</v>
      </c>
      <c r="K42" s="807">
        <f t="shared" si="15"/>
        <v>0</v>
      </c>
      <c r="L42" s="182"/>
      <c r="M42" s="182"/>
      <c r="N42" s="182"/>
      <c r="O42" s="182"/>
      <c r="P42" s="182"/>
      <c r="Q42" s="182"/>
      <c r="R42" s="150"/>
      <c r="S42" s="765"/>
      <c r="T42" s="591">
        <f t="shared" si="16"/>
        <v>0</v>
      </c>
      <c r="U42" s="395"/>
      <c r="V42" s="432"/>
      <c r="W42" s="660">
        <f t="shared" si="18"/>
        <v>0</v>
      </c>
      <c r="X42" s="92"/>
      <c r="Y42" s="182"/>
      <c r="Z42" s="435"/>
      <c r="AA42" s="330"/>
      <c r="AB42" s="447"/>
      <c r="AC42" s="447"/>
      <c r="AD42" s="92"/>
      <c r="AE42" s="151"/>
      <c r="AF42" s="92"/>
      <c r="AG42" s="243"/>
      <c r="AH42" s="243"/>
      <c r="AI42" s="318"/>
      <c r="AJ42" s="151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3.5" hidden="1" thickBot="1">
      <c r="A43" s="1021"/>
      <c r="B43" s="139"/>
      <c r="C43" s="91">
        <f t="shared" si="17"/>
        <v>0</v>
      </c>
      <c r="D43" s="150"/>
      <c r="E43" s="182"/>
      <c r="F43" s="150"/>
      <c r="G43" s="93"/>
      <c r="H43" s="92"/>
      <c r="I43" s="91"/>
      <c r="J43" s="792">
        <f t="shared" si="14"/>
        <v>0</v>
      </c>
      <c r="K43" s="807">
        <f t="shared" si="15"/>
        <v>0</v>
      </c>
      <c r="L43" s="182"/>
      <c r="M43" s="182"/>
      <c r="N43" s="182"/>
      <c r="O43" s="182"/>
      <c r="P43" s="182"/>
      <c r="Q43" s="182"/>
      <c r="R43" s="150"/>
      <c r="S43" s="765"/>
      <c r="T43" s="591">
        <f t="shared" si="16"/>
        <v>0</v>
      </c>
      <c r="U43" s="395"/>
      <c r="V43" s="432"/>
      <c r="W43" s="660">
        <f t="shared" si="18"/>
        <v>0</v>
      </c>
      <c r="X43" s="92"/>
      <c r="Y43" s="182"/>
      <c r="Z43" s="435"/>
      <c r="AA43" s="330"/>
      <c r="AB43" s="447"/>
      <c r="AC43" s="447"/>
      <c r="AD43" s="92"/>
      <c r="AE43" s="151"/>
      <c r="AF43" s="92"/>
      <c r="AG43" s="243"/>
      <c r="AH43" s="243"/>
      <c r="AI43" s="318"/>
      <c r="AJ43" s="151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hidden="1" thickBot="1">
      <c r="A44" s="1023"/>
      <c r="B44" s="139"/>
      <c r="C44" s="91">
        <f t="shared" si="17"/>
        <v>0</v>
      </c>
      <c r="D44" s="150"/>
      <c r="E44" s="182"/>
      <c r="F44" s="150"/>
      <c r="G44" s="93"/>
      <c r="H44" s="92"/>
      <c r="I44" s="91"/>
      <c r="J44" s="792">
        <f t="shared" si="14"/>
        <v>0</v>
      </c>
      <c r="K44" s="807">
        <f t="shared" si="15"/>
        <v>0</v>
      </c>
      <c r="L44" s="182"/>
      <c r="M44" s="182"/>
      <c r="N44" s="182"/>
      <c r="O44" s="182"/>
      <c r="P44" s="182"/>
      <c r="Q44" s="182"/>
      <c r="R44" s="150"/>
      <c r="S44" s="765"/>
      <c r="T44" s="591">
        <f t="shared" si="16"/>
        <v>0</v>
      </c>
      <c r="U44" s="395"/>
      <c r="V44" s="432"/>
      <c r="W44" s="660">
        <f t="shared" si="18"/>
        <v>0</v>
      </c>
      <c r="X44" s="92"/>
      <c r="Y44" s="182"/>
      <c r="Z44" s="435"/>
      <c r="AA44" s="330"/>
      <c r="AB44" s="447"/>
      <c r="AC44" s="447"/>
      <c r="AD44" s="92"/>
      <c r="AE44" s="151"/>
      <c r="AF44" s="92"/>
      <c r="AG44" s="243"/>
      <c r="AH44" s="243"/>
      <c r="AI44" s="318"/>
      <c r="AJ44" s="151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hidden="1" thickBot="1">
      <c r="A45" s="1023"/>
      <c r="B45" s="139"/>
      <c r="C45" s="91">
        <f t="shared" si="17"/>
        <v>0</v>
      </c>
      <c r="D45" s="150"/>
      <c r="E45" s="182"/>
      <c r="F45" s="150"/>
      <c r="G45" s="93"/>
      <c r="H45" s="92"/>
      <c r="I45" s="91"/>
      <c r="J45" s="792">
        <f t="shared" si="14"/>
        <v>0</v>
      </c>
      <c r="K45" s="807">
        <f t="shared" si="15"/>
        <v>0</v>
      </c>
      <c r="L45" s="182"/>
      <c r="M45" s="182"/>
      <c r="N45" s="182"/>
      <c r="O45" s="182"/>
      <c r="P45" s="182"/>
      <c r="Q45" s="182"/>
      <c r="R45" s="150"/>
      <c r="S45" s="765"/>
      <c r="T45" s="591">
        <f t="shared" si="16"/>
        <v>0</v>
      </c>
      <c r="U45" s="395"/>
      <c r="V45" s="432"/>
      <c r="W45" s="660">
        <f t="shared" si="18"/>
        <v>0</v>
      </c>
      <c r="X45" s="92"/>
      <c r="Y45" s="182"/>
      <c r="Z45" s="435"/>
      <c r="AA45" s="330"/>
      <c r="AB45" s="447"/>
      <c r="AC45" s="447"/>
      <c r="AD45" s="92"/>
      <c r="AE45" s="151"/>
      <c r="AF45" s="92"/>
      <c r="AG45" s="243"/>
      <c r="AH45" s="243"/>
      <c r="AI45" s="318"/>
      <c r="AJ45" s="151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hidden="1" thickBot="1">
      <c r="A46" s="183"/>
      <c r="B46" s="139"/>
      <c r="C46" s="91">
        <f t="shared" si="17"/>
        <v>0</v>
      </c>
      <c r="D46" s="150"/>
      <c r="E46" s="182"/>
      <c r="F46" s="150"/>
      <c r="G46" s="93"/>
      <c r="H46" s="92"/>
      <c r="I46" s="91"/>
      <c r="J46" s="792">
        <f t="shared" si="14"/>
        <v>0</v>
      </c>
      <c r="K46" s="807">
        <f t="shared" si="15"/>
        <v>0</v>
      </c>
      <c r="L46" s="182"/>
      <c r="M46" s="182"/>
      <c r="N46" s="182"/>
      <c r="O46" s="182"/>
      <c r="P46" s="182"/>
      <c r="Q46" s="182"/>
      <c r="R46" s="150"/>
      <c r="S46" s="765"/>
      <c r="T46" s="591">
        <f t="shared" si="16"/>
        <v>0</v>
      </c>
      <c r="U46" s="395"/>
      <c r="V46" s="432"/>
      <c r="W46" s="660">
        <f t="shared" si="18"/>
        <v>0</v>
      </c>
      <c r="X46" s="92"/>
      <c r="Y46" s="182"/>
      <c r="Z46" s="435"/>
      <c r="AA46" s="330"/>
      <c r="AB46" s="447"/>
      <c r="AC46" s="447"/>
      <c r="AD46" s="92"/>
      <c r="AE46" s="151"/>
      <c r="AF46" s="92"/>
      <c r="AG46" s="243"/>
      <c r="AH46" s="243"/>
      <c r="AI46" s="318"/>
      <c r="AJ46" s="151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hidden="1" thickBot="1">
      <c r="A47" s="183"/>
      <c r="B47" s="139"/>
      <c r="C47" s="91">
        <f t="shared" si="17"/>
        <v>0</v>
      </c>
      <c r="D47" s="150"/>
      <c r="E47" s="182"/>
      <c r="F47" s="150"/>
      <c r="G47" s="93"/>
      <c r="H47" s="92"/>
      <c r="I47" s="91"/>
      <c r="J47" s="792">
        <f t="shared" si="14"/>
        <v>0</v>
      </c>
      <c r="K47" s="807">
        <f t="shared" si="15"/>
        <v>0</v>
      </c>
      <c r="L47" s="182"/>
      <c r="M47" s="182"/>
      <c r="N47" s="182"/>
      <c r="O47" s="182"/>
      <c r="P47" s="182"/>
      <c r="Q47" s="182"/>
      <c r="R47" s="150"/>
      <c r="S47" s="765"/>
      <c r="T47" s="591">
        <f t="shared" si="16"/>
        <v>0</v>
      </c>
      <c r="U47" s="395"/>
      <c r="V47" s="432"/>
      <c r="W47" s="660">
        <f t="shared" si="18"/>
        <v>0</v>
      </c>
      <c r="X47" s="92"/>
      <c r="Y47" s="182"/>
      <c r="Z47" s="435"/>
      <c r="AA47" s="330"/>
      <c r="AB47" s="447"/>
      <c r="AC47" s="447"/>
      <c r="AD47" s="92"/>
      <c r="AE47" s="151"/>
      <c r="AF47" s="92"/>
      <c r="AG47" s="243"/>
      <c r="AH47" s="243"/>
      <c r="AI47" s="318"/>
      <c r="AJ47" s="151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3.5" hidden="1" thickBot="1">
      <c r="A48" s="183"/>
      <c r="B48" s="139"/>
      <c r="C48" s="91">
        <f t="shared" si="17"/>
        <v>0</v>
      </c>
      <c r="D48" s="150"/>
      <c r="E48" s="182"/>
      <c r="F48" s="150"/>
      <c r="G48" s="93"/>
      <c r="H48" s="92"/>
      <c r="I48" s="91"/>
      <c r="J48" s="792">
        <f t="shared" si="14"/>
        <v>0</v>
      </c>
      <c r="K48" s="807">
        <f t="shared" si="15"/>
        <v>0</v>
      </c>
      <c r="L48" s="182"/>
      <c r="M48" s="182"/>
      <c r="N48" s="182"/>
      <c r="O48" s="182"/>
      <c r="P48" s="182"/>
      <c r="Q48" s="182"/>
      <c r="R48" s="150"/>
      <c r="S48" s="765"/>
      <c r="T48" s="591">
        <f t="shared" si="16"/>
        <v>0</v>
      </c>
      <c r="U48" s="395"/>
      <c r="V48" s="432"/>
      <c r="W48" s="660">
        <f t="shared" si="18"/>
        <v>0</v>
      </c>
      <c r="X48" s="92"/>
      <c r="Y48" s="182"/>
      <c r="Z48" s="435"/>
      <c r="AA48" s="330"/>
      <c r="AB48" s="447"/>
      <c r="AC48" s="447"/>
      <c r="AD48" s="92"/>
      <c r="AE48" s="151"/>
      <c r="AF48" s="92"/>
      <c r="AG48" s="243"/>
      <c r="AH48" s="243"/>
      <c r="AI48" s="318"/>
      <c r="AJ48" s="151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3.5" hidden="1" thickBot="1">
      <c r="A49" s="167"/>
      <c r="B49" s="139"/>
      <c r="C49" s="91">
        <f t="shared" si="17"/>
        <v>0</v>
      </c>
      <c r="D49" s="150"/>
      <c r="E49" s="182"/>
      <c r="F49" s="150"/>
      <c r="G49" s="93"/>
      <c r="H49" s="92"/>
      <c r="I49" s="91"/>
      <c r="J49" s="792">
        <f t="shared" si="14"/>
        <v>0</v>
      </c>
      <c r="K49" s="807">
        <f t="shared" si="15"/>
        <v>0</v>
      </c>
      <c r="L49" s="182"/>
      <c r="M49" s="182"/>
      <c r="N49" s="182"/>
      <c r="O49" s="182"/>
      <c r="P49" s="182"/>
      <c r="Q49" s="182"/>
      <c r="R49" s="150"/>
      <c r="S49" s="765"/>
      <c r="T49" s="591">
        <f t="shared" si="16"/>
        <v>0</v>
      </c>
      <c r="U49" s="395"/>
      <c r="V49" s="432"/>
      <c r="W49" s="660">
        <f t="shared" si="18"/>
        <v>0</v>
      </c>
      <c r="X49" s="92"/>
      <c r="Y49" s="182"/>
      <c r="Z49" s="435"/>
      <c r="AA49" s="330"/>
      <c r="AB49" s="447"/>
      <c r="AC49" s="447"/>
      <c r="AD49" s="92"/>
      <c r="AE49" s="151"/>
      <c r="AF49" s="92"/>
      <c r="AG49" s="243"/>
      <c r="AH49" s="243"/>
      <c r="AI49" s="318"/>
      <c r="AJ49" s="151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3.5" hidden="1" thickBot="1">
      <c r="A50" s="167"/>
      <c r="B50" s="139"/>
      <c r="C50" s="91">
        <f t="shared" si="17"/>
        <v>0</v>
      </c>
      <c r="D50" s="150"/>
      <c r="E50" s="182"/>
      <c r="F50" s="150"/>
      <c r="G50" s="93"/>
      <c r="H50" s="92"/>
      <c r="I50" s="91"/>
      <c r="J50" s="792">
        <f t="shared" si="14"/>
        <v>0</v>
      </c>
      <c r="K50" s="807">
        <f t="shared" si="15"/>
        <v>0</v>
      </c>
      <c r="L50" s="182"/>
      <c r="M50" s="182"/>
      <c r="N50" s="182"/>
      <c r="O50" s="182"/>
      <c r="P50" s="182"/>
      <c r="Q50" s="182"/>
      <c r="R50" s="150"/>
      <c r="S50" s="765"/>
      <c r="T50" s="591">
        <f t="shared" si="16"/>
        <v>0</v>
      </c>
      <c r="U50" s="395"/>
      <c r="V50" s="432"/>
      <c r="W50" s="660">
        <f t="shared" si="18"/>
        <v>0</v>
      </c>
      <c r="X50" s="92"/>
      <c r="Y50" s="182"/>
      <c r="Z50" s="435"/>
      <c r="AA50" s="330"/>
      <c r="AB50" s="447"/>
      <c r="AC50" s="447"/>
      <c r="AD50" s="92"/>
      <c r="AE50" s="151"/>
      <c r="AF50" s="92"/>
      <c r="AG50" s="243"/>
      <c r="AH50" s="243"/>
      <c r="AI50" s="318"/>
      <c r="AJ50" s="151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3.5" hidden="1" thickBot="1">
      <c r="A51" s="81"/>
      <c r="B51" s="139"/>
      <c r="C51" s="91">
        <f t="shared" si="17"/>
        <v>0</v>
      </c>
      <c r="D51" s="150"/>
      <c r="E51" s="182"/>
      <c r="F51" s="150"/>
      <c r="G51" s="93"/>
      <c r="H51" s="92"/>
      <c r="I51" s="91"/>
      <c r="J51" s="792">
        <f t="shared" si="14"/>
        <v>0</v>
      </c>
      <c r="K51" s="1385">
        <f t="shared" si="15"/>
        <v>0</v>
      </c>
      <c r="L51" s="182"/>
      <c r="M51" s="182"/>
      <c r="N51" s="182"/>
      <c r="O51" s="182"/>
      <c r="P51" s="182"/>
      <c r="Q51" s="182"/>
      <c r="R51" s="150"/>
      <c r="S51" s="765"/>
      <c r="T51" s="591">
        <f t="shared" si="16"/>
        <v>0</v>
      </c>
      <c r="U51" s="395"/>
      <c r="V51" s="432"/>
      <c r="W51" s="660">
        <f t="shared" si="18"/>
        <v>0</v>
      </c>
      <c r="X51" s="92"/>
      <c r="Y51" s="182"/>
      <c r="Z51" s="435"/>
      <c r="AA51" s="330"/>
      <c r="AB51" s="447"/>
      <c r="AC51" s="447"/>
      <c r="AD51" s="92"/>
      <c r="AE51" s="151"/>
      <c r="AF51" s="92"/>
      <c r="AG51" s="243"/>
      <c r="AH51" s="243"/>
      <c r="AI51" s="318"/>
      <c r="AJ51" s="151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7" ht="13.5" thickBot="1">
      <c r="A52" s="95"/>
      <c r="B52" s="30" t="s">
        <v>35</v>
      </c>
      <c r="C52" s="70">
        <f aca="true" t="shared" si="19" ref="C52:X52">SUM(C40:C51)</f>
        <v>0</v>
      </c>
      <c r="D52" s="115">
        <f t="shared" si="19"/>
        <v>0</v>
      </c>
      <c r="E52" s="72">
        <f>SUM(E40:E51)</f>
        <v>0</v>
      </c>
      <c r="F52" s="96">
        <f>SUM(F40:F51)</f>
        <v>0</v>
      </c>
      <c r="G52" s="115">
        <f>SUM(G40:G51)</f>
        <v>0</v>
      </c>
      <c r="H52" s="96">
        <f t="shared" si="19"/>
        <v>0</v>
      </c>
      <c r="I52" s="70">
        <f t="shared" si="19"/>
        <v>0</v>
      </c>
      <c r="J52" s="70">
        <f t="shared" si="19"/>
        <v>0.0030000000000143245</v>
      </c>
      <c r="K52" s="834">
        <f t="shared" si="19"/>
        <v>115.07300000000001</v>
      </c>
      <c r="L52" s="118">
        <f t="shared" si="19"/>
        <v>89.7</v>
      </c>
      <c r="M52" s="118"/>
      <c r="N52" s="118">
        <f t="shared" si="19"/>
        <v>25.373</v>
      </c>
      <c r="O52" s="118">
        <f t="shared" si="19"/>
        <v>39.12</v>
      </c>
      <c r="P52" s="118">
        <f t="shared" si="19"/>
        <v>0.9</v>
      </c>
      <c r="Q52" s="118">
        <f t="shared" si="19"/>
        <v>0</v>
      </c>
      <c r="R52" s="75">
        <f t="shared" si="19"/>
        <v>-155.09</v>
      </c>
      <c r="S52" s="73">
        <f t="shared" si="19"/>
        <v>0</v>
      </c>
      <c r="T52" s="71">
        <f t="shared" si="19"/>
        <v>0</v>
      </c>
      <c r="U52" s="72">
        <f t="shared" si="19"/>
        <v>0</v>
      </c>
      <c r="V52" s="147">
        <f t="shared" si="19"/>
        <v>0</v>
      </c>
      <c r="W52" s="73">
        <f t="shared" si="19"/>
        <v>0.0030000000000143245</v>
      </c>
      <c r="X52" s="71">
        <f t="shared" si="19"/>
        <v>0</v>
      </c>
      <c r="Y52" s="72">
        <f>SUM(Y40:Y51)</f>
        <v>0</v>
      </c>
      <c r="Z52" s="147">
        <f>SUM(Z40:Z51)</f>
        <v>0</v>
      </c>
      <c r="AA52" s="78">
        <f>SUM(AA40:AA51)</f>
        <v>0</v>
      </c>
      <c r="AB52" s="72"/>
      <c r="AC52" s="281">
        <f>SUM(AC40:AC51)</f>
        <v>89.7</v>
      </c>
      <c r="AD52" s="71">
        <f>SUM(AD40:AD51)</f>
        <v>0</v>
      </c>
      <c r="AE52" s="96">
        <f>SUM(AE40:AE51)</f>
        <v>0</v>
      </c>
      <c r="AF52" s="71"/>
      <c r="AG52" s="72"/>
      <c r="AH52" s="72"/>
      <c r="AI52" s="147"/>
      <c r="AJ52" s="96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13.5" hidden="1" thickBot="1">
      <c r="A53" s="87">
        <v>3</v>
      </c>
      <c r="B53" s="140" t="s">
        <v>125</v>
      </c>
      <c r="C53" s="88">
        <f aca="true" t="shared" si="20" ref="C53:C65">D53+H53</f>
        <v>0</v>
      </c>
      <c r="D53" s="148"/>
      <c r="E53" s="181"/>
      <c r="F53" s="148"/>
      <c r="G53" s="90"/>
      <c r="H53" s="89"/>
      <c r="I53" s="88"/>
      <c r="J53" s="792">
        <f aca="true" t="shared" si="21" ref="J53:J65">K53+O53+P53+Q53+R53+S53</f>
        <v>0</v>
      </c>
      <c r="K53" s="800">
        <f>L53+N53</f>
        <v>0</v>
      </c>
      <c r="L53" s="801"/>
      <c r="M53" s="801"/>
      <c r="N53" s="801"/>
      <c r="O53" s="801"/>
      <c r="P53" s="801"/>
      <c r="Q53" s="801"/>
      <c r="R53" s="1523"/>
      <c r="S53" s="1267"/>
      <c r="T53" s="799">
        <f>S53+U53</f>
        <v>0</v>
      </c>
      <c r="U53" s="870"/>
      <c r="V53" s="871"/>
      <c r="W53" s="808">
        <f>J53+U53</f>
        <v>0</v>
      </c>
      <c r="X53" s="872"/>
      <c r="Y53" s="873"/>
      <c r="Z53" s="874"/>
      <c r="AA53" s="875"/>
      <c r="AB53" s="242"/>
      <c r="AC53" s="1459"/>
      <c r="AD53" s="89"/>
      <c r="AE53" s="149"/>
      <c r="AF53" s="89"/>
      <c r="AG53" s="242"/>
      <c r="AH53" s="242"/>
      <c r="AI53" s="317"/>
      <c r="AJ53" s="149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3.5" hidden="1" thickBot="1">
      <c r="A54" s="43"/>
      <c r="B54" s="47"/>
      <c r="C54" s="91">
        <f t="shared" si="20"/>
        <v>0</v>
      </c>
      <c r="D54" s="177"/>
      <c r="E54" s="282"/>
      <c r="F54" s="177"/>
      <c r="G54" s="99"/>
      <c r="H54" s="98"/>
      <c r="I54" s="97"/>
      <c r="J54" s="91">
        <f t="shared" si="21"/>
        <v>0</v>
      </c>
      <c r="K54" s="177">
        <f aca="true" t="shared" si="22" ref="K54:K65">L54+N54</f>
        <v>0</v>
      </c>
      <c r="L54" s="282"/>
      <c r="M54" s="282"/>
      <c r="N54" s="282"/>
      <c r="O54" s="282"/>
      <c r="P54" s="282"/>
      <c r="Q54" s="282"/>
      <c r="R54" s="1524"/>
      <c r="S54" s="766"/>
      <c r="T54" s="98">
        <f aca="true" t="shared" si="23" ref="T54:T65">S54+U54</f>
        <v>0</v>
      </c>
      <c r="U54" s="282"/>
      <c r="V54" s="436"/>
      <c r="W54" s="766">
        <f aca="true" t="shared" si="24" ref="W54:W61">J54+U54</f>
        <v>0</v>
      </c>
      <c r="X54" s="98"/>
      <c r="Y54" s="282"/>
      <c r="Z54" s="436"/>
      <c r="AA54" s="331"/>
      <c r="AB54" s="283"/>
      <c r="AC54" s="1460"/>
      <c r="AD54" s="98"/>
      <c r="AE54" s="284"/>
      <c r="AF54" s="98"/>
      <c r="AG54" s="283"/>
      <c r="AH54" s="283"/>
      <c r="AI54" s="319"/>
      <c r="AJ54" s="28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3.5" hidden="1" thickBot="1">
      <c r="A55" s="43"/>
      <c r="B55" s="47"/>
      <c r="C55" s="91">
        <f t="shared" si="20"/>
        <v>0</v>
      </c>
      <c r="D55" s="177"/>
      <c r="E55" s="282"/>
      <c r="F55" s="177"/>
      <c r="G55" s="99"/>
      <c r="H55" s="98"/>
      <c r="I55" s="97"/>
      <c r="J55" s="91">
        <f t="shared" si="21"/>
        <v>0</v>
      </c>
      <c r="K55" s="177">
        <f t="shared" si="22"/>
        <v>0</v>
      </c>
      <c r="L55" s="282"/>
      <c r="M55" s="282"/>
      <c r="N55" s="282"/>
      <c r="O55" s="282"/>
      <c r="P55" s="282"/>
      <c r="Q55" s="282"/>
      <c r="R55" s="1524"/>
      <c r="S55" s="766"/>
      <c r="T55" s="98">
        <f t="shared" si="23"/>
        <v>0</v>
      </c>
      <c r="U55" s="282"/>
      <c r="V55" s="436"/>
      <c r="W55" s="765">
        <f t="shared" si="24"/>
        <v>0</v>
      </c>
      <c r="X55" s="98"/>
      <c r="Y55" s="282"/>
      <c r="Z55" s="436"/>
      <c r="AA55" s="331"/>
      <c r="AB55" s="283"/>
      <c r="AC55" s="1460"/>
      <c r="AD55" s="98"/>
      <c r="AE55" s="284"/>
      <c r="AF55" s="98"/>
      <c r="AG55" s="283"/>
      <c r="AH55" s="283"/>
      <c r="AI55" s="319"/>
      <c r="AJ55" s="28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ht="13.5" hidden="1" thickBot="1">
      <c r="A56" s="43"/>
      <c r="B56" s="154"/>
      <c r="C56" s="91">
        <f>D56+H56</f>
        <v>0</v>
      </c>
      <c r="D56" s="177"/>
      <c r="E56" s="282"/>
      <c r="F56" s="177"/>
      <c r="G56" s="99"/>
      <c r="H56" s="98"/>
      <c r="I56" s="97"/>
      <c r="J56" s="91">
        <f t="shared" si="21"/>
        <v>0</v>
      </c>
      <c r="K56" s="177">
        <f t="shared" si="22"/>
        <v>0</v>
      </c>
      <c r="L56" s="282"/>
      <c r="M56" s="282"/>
      <c r="N56" s="282"/>
      <c r="O56" s="282"/>
      <c r="P56" s="282"/>
      <c r="Q56" s="282"/>
      <c r="R56" s="1524"/>
      <c r="S56" s="766"/>
      <c r="T56" s="98">
        <f>S56+U56</f>
        <v>0</v>
      </c>
      <c r="U56" s="282"/>
      <c r="V56" s="436"/>
      <c r="W56" s="765">
        <f>J56+U56</f>
        <v>0</v>
      </c>
      <c r="X56" s="98"/>
      <c r="Y56" s="282"/>
      <c r="Z56" s="436"/>
      <c r="AA56" s="331"/>
      <c r="AB56" s="283"/>
      <c r="AC56" s="1460"/>
      <c r="AD56" s="98"/>
      <c r="AE56" s="284"/>
      <c r="AF56" s="98"/>
      <c r="AG56" s="283"/>
      <c r="AH56" s="283"/>
      <c r="AI56" s="319"/>
      <c r="AJ56" s="28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13.5" hidden="1" thickBot="1">
      <c r="A57" s="43"/>
      <c r="B57" s="154"/>
      <c r="C57" s="91">
        <f>D57+H57</f>
        <v>0</v>
      </c>
      <c r="D57" s="177"/>
      <c r="E57" s="282"/>
      <c r="F57" s="177"/>
      <c r="G57" s="99"/>
      <c r="H57" s="98"/>
      <c r="I57" s="97"/>
      <c r="J57" s="91">
        <f t="shared" si="21"/>
        <v>0</v>
      </c>
      <c r="K57" s="177">
        <f t="shared" si="22"/>
        <v>0</v>
      </c>
      <c r="L57" s="282"/>
      <c r="M57" s="282"/>
      <c r="N57" s="282"/>
      <c r="O57" s="282"/>
      <c r="P57" s="282"/>
      <c r="Q57" s="282"/>
      <c r="R57" s="1524"/>
      <c r="S57" s="766"/>
      <c r="T57" s="98">
        <f>S57+U57</f>
        <v>0</v>
      </c>
      <c r="U57" s="282"/>
      <c r="V57" s="436"/>
      <c r="W57" s="765">
        <f>J57+U57</f>
        <v>0</v>
      </c>
      <c r="X57" s="98"/>
      <c r="Y57" s="282"/>
      <c r="Z57" s="436"/>
      <c r="AA57" s="331"/>
      <c r="AB57" s="283"/>
      <c r="AC57" s="1460"/>
      <c r="AD57" s="98"/>
      <c r="AE57" s="284"/>
      <c r="AF57" s="98"/>
      <c r="AG57" s="283"/>
      <c r="AH57" s="283"/>
      <c r="AI57" s="319"/>
      <c r="AJ57" s="28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ht="13.5" hidden="1" thickBot="1">
      <c r="A58" s="43"/>
      <c r="B58" s="154"/>
      <c r="C58" s="91">
        <f>D58+H58</f>
        <v>0</v>
      </c>
      <c r="D58" s="177"/>
      <c r="E58" s="282"/>
      <c r="F58" s="177"/>
      <c r="G58" s="99"/>
      <c r="H58" s="98"/>
      <c r="I58" s="97"/>
      <c r="J58" s="91">
        <f t="shared" si="21"/>
        <v>0</v>
      </c>
      <c r="K58" s="177">
        <f t="shared" si="22"/>
        <v>0</v>
      </c>
      <c r="L58" s="282"/>
      <c r="M58" s="282"/>
      <c r="N58" s="282"/>
      <c r="O58" s="282"/>
      <c r="P58" s="282"/>
      <c r="Q58" s="282"/>
      <c r="R58" s="1524"/>
      <c r="S58" s="766"/>
      <c r="T58" s="98">
        <f>S58+U58</f>
        <v>0</v>
      </c>
      <c r="U58" s="282"/>
      <c r="V58" s="436"/>
      <c r="W58" s="765">
        <f>J58+U58</f>
        <v>0</v>
      </c>
      <c r="X58" s="98"/>
      <c r="Y58" s="282"/>
      <c r="Z58" s="436"/>
      <c r="AA58" s="331"/>
      <c r="AB58" s="283"/>
      <c r="AC58" s="1460"/>
      <c r="AD58" s="98"/>
      <c r="AE58" s="284"/>
      <c r="AF58" s="98"/>
      <c r="AG58" s="283"/>
      <c r="AH58" s="283"/>
      <c r="AI58" s="319"/>
      <c r="AJ58" s="28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ht="13.5" hidden="1" thickBot="1">
      <c r="A59" s="43"/>
      <c r="B59" s="154"/>
      <c r="C59" s="91">
        <f>D59+H59</f>
        <v>0</v>
      </c>
      <c r="D59" s="177"/>
      <c r="E59" s="282"/>
      <c r="F59" s="177"/>
      <c r="G59" s="99"/>
      <c r="H59" s="98"/>
      <c r="I59" s="97"/>
      <c r="J59" s="91">
        <f t="shared" si="21"/>
        <v>0</v>
      </c>
      <c r="K59" s="177">
        <f t="shared" si="22"/>
        <v>0</v>
      </c>
      <c r="L59" s="282"/>
      <c r="M59" s="282"/>
      <c r="N59" s="282"/>
      <c r="O59" s="282"/>
      <c r="P59" s="282"/>
      <c r="Q59" s="282"/>
      <c r="R59" s="1524"/>
      <c r="S59" s="766"/>
      <c r="T59" s="98">
        <f>S59+U59</f>
        <v>0</v>
      </c>
      <c r="U59" s="282"/>
      <c r="V59" s="436"/>
      <c r="W59" s="765">
        <f>J59+U59</f>
        <v>0</v>
      </c>
      <c r="X59" s="98"/>
      <c r="Y59" s="282"/>
      <c r="Z59" s="436"/>
      <c r="AA59" s="331"/>
      <c r="AB59" s="283"/>
      <c r="AC59" s="1460"/>
      <c r="AD59" s="98"/>
      <c r="AE59" s="284"/>
      <c r="AF59" s="98"/>
      <c r="AG59" s="283"/>
      <c r="AH59" s="283"/>
      <c r="AI59" s="319"/>
      <c r="AJ59" s="28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3.5" hidden="1" thickBot="1">
      <c r="A60" s="43"/>
      <c r="B60" s="154"/>
      <c r="C60" s="91">
        <f t="shared" si="20"/>
        <v>0</v>
      </c>
      <c r="D60" s="177"/>
      <c r="E60" s="282"/>
      <c r="F60" s="177"/>
      <c r="G60" s="99"/>
      <c r="H60" s="98"/>
      <c r="I60" s="97"/>
      <c r="J60" s="91">
        <f t="shared" si="21"/>
        <v>0</v>
      </c>
      <c r="K60" s="177">
        <f t="shared" si="22"/>
        <v>0</v>
      </c>
      <c r="L60" s="282"/>
      <c r="M60" s="282"/>
      <c r="N60" s="282"/>
      <c r="O60" s="282"/>
      <c r="P60" s="282"/>
      <c r="Q60" s="282"/>
      <c r="R60" s="1524"/>
      <c r="S60" s="766"/>
      <c r="T60" s="98">
        <f t="shared" si="23"/>
        <v>0</v>
      </c>
      <c r="U60" s="282"/>
      <c r="V60" s="436"/>
      <c r="W60" s="765">
        <f t="shared" si="24"/>
        <v>0</v>
      </c>
      <c r="X60" s="98"/>
      <c r="Y60" s="282"/>
      <c r="Z60" s="436"/>
      <c r="AA60" s="332"/>
      <c r="AB60" s="285"/>
      <c r="AC60" s="1460"/>
      <c r="AD60" s="98"/>
      <c r="AE60" s="284"/>
      <c r="AF60" s="98"/>
      <c r="AG60" s="285"/>
      <c r="AH60" s="285"/>
      <c r="AI60" s="320"/>
      <c r="AJ60" s="28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3.5" hidden="1" thickBot="1">
      <c r="A61" s="43"/>
      <c r="B61" s="154"/>
      <c r="C61" s="91">
        <f t="shared" si="20"/>
        <v>0</v>
      </c>
      <c r="D61" s="177"/>
      <c r="E61" s="282"/>
      <c r="F61" s="177"/>
      <c r="G61" s="99"/>
      <c r="H61" s="98"/>
      <c r="I61" s="97"/>
      <c r="J61" s="91">
        <f t="shared" si="21"/>
        <v>0</v>
      </c>
      <c r="K61" s="177">
        <f t="shared" si="22"/>
        <v>0</v>
      </c>
      <c r="L61" s="282"/>
      <c r="M61" s="282"/>
      <c r="N61" s="282"/>
      <c r="O61" s="282"/>
      <c r="P61" s="282"/>
      <c r="Q61" s="282"/>
      <c r="R61" s="1524"/>
      <c r="S61" s="766"/>
      <c r="T61" s="98">
        <f t="shared" si="23"/>
        <v>0</v>
      </c>
      <c r="U61" s="282"/>
      <c r="V61" s="436"/>
      <c r="W61" s="765">
        <f t="shared" si="24"/>
        <v>0</v>
      </c>
      <c r="X61" s="98"/>
      <c r="Y61" s="282"/>
      <c r="Z61" s="436"/>
      <c r="AA61" s="331"/>
      <c r="AB61" s="283"/>
      <c r="AC61" s="1460"/>
      <c r="AD61" s="98"/>
      <c r="AE61" s="284"/>
      <c r="AF61" s="98"/>
      <c r="AG61" s="283"/>
      <c r="AH61" s="283"/>
      <c r="AI61" s="319"/>
      <c r="AJ61" s="28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ht="13.5" hidden="1" thickBot="1">
      <c r="A62" s="43"/>
      <c r="B62" s="154"/>
      <c r="C62" s="91">
        <f t="shared" si="20"/>
        <v>0</v>
      </c>
      <c r="D62" s="150"/>
      <c r="E62" s="182"/>
      <c r="F62" s="150"/>
      <c r="G62" s="93"/>
      <c r="H62" s="92"/>
      <c r="I62" s="91"/>
      <c r="J62" s="91">
        <f t="shared" si="21"/>
        <v>0</v>
      </c>
      <c r="K62" s="177">
        <f t="shared" si="22"/>
        <v>0</v>
      </c>
      <c r="L62" s="282"/>
      <c r="M62" s="282"/>
      <c r="N62" s="282"/>
      <c r="O62" s="182"/>
      <c r="P62" s="182"/>
      <c r="Q62" s="182"/>
      <c r="R62" s="1525"/>
      <c r="S62" s="765"/>
      <c r="T62" s="92">
        <f t="shared" si="23"/>
        <v>0</v>
      </c>
      <c r="U62" s="182"/>
      <c r="V62" s="435"/>
      <c r="W62" s="765">
        <f>J62+U62</f>
        <v>0</v>
      </c>
      <c r="X62" s="92"/>
      <c r="Y62" s="182"/>
      <c r="Z62" s="435"/>
      <c r="AA62" s="330"/>
      <c r="AB62" s="243"/>
      <c r="AC62" s="1461"/>
      <c r="AD62" s="92"/>
      <c r="AE62" s="151"/>
      <c r="AF62" s="92"/>
      <c r="AG62" s="243"/>
      <c r="AH62" s="243"/>
      <c r="AI62" s="318"/>
      <c r="AJ62" s="151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3.5" hidden="1" thickBot="1">
      <c r="A63" s="43"/>
      <c r="B63" s="154"/>
      <c r="C63" s="91">
        <f t="shared" si="20"/>
        <v>0</v>
      </c>
      <c r="D63" s="150"/>
      <c r="E63" s="182"/>
      <c r="F63" s="150"/>
      <c r="G63" s="93"/>
      <c r="H63" s="92"/>
      <c r="I63" s="91"/>
      <c r="J63" s="91">
        <f t="shared" si="21"/>
        <v>0</v>
      </c>
      <c r="K63" s="177">
        <f t="shared" si="22"/>
        <v>0</v>
      </c>
      <c r="L63" s="282"/>
      <c r="M63" s="282"/>
      <c r="N63" s="282"/>
      <c r="O63" s="182"/>
      <c r="P63" s="182"/>
      <c r="Q63" s="182"/>
      <c r="R63" s="1525"/>
      <c r="S63" s="765"/>
      <c r="T63" s="92">
        <f t="shared" si="23"/>
        <v>0</v>
      </c>
      <c r="U63" s="182"/>
      <c r="V63" s="435"/>
      <c r="W63" s="765">
        <f>J63+U63</f>
        <v>0</v>
      </c>
      <c r="X63" s="92"/>
      <c r="Y63" s="182"/>
      <c r="Z63" s="435"/>
      <c r="AA63" s="330"/>
      <c r="AB63" s="243"/>
      <c r="AC63" s="1461"/>
      <c r="AD63" s="92"/>
      <c r="AE63" s="151"/>
      <c r="AF63" s="92"/>
      <c r="AG63" s="243"/>
      <c r="AH63" s="243"/>
      <c r="AI63" s="318"/>
      <c r="AJ63" s="151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3.5" hidden="1" thickBot="1">
      <c r="A64" s="43"/>
      <c r="B64" s="154"/>
      <c r="C64" s="155">
        <f t="shared" si="20"/>
        <v>0</v>
      </c>
      <c r="D64" s="152"/>
      <c r="E64" s="286"/>
      <c r="F64" s="152"/>
      <c r="G64" s="158"/>
      <c r="H64" s="156"/>
      <c r="I64" s="155"/>
      <c r="J64" s="155">
        <f t="shared" si="21"/>
        <v>0</v>
      </c>
      <c r="K64" s="177">
        <f t="shared" si="22"/>
        <v>0</v>
      </c>
      <c r="L64" s="282"/>
      <c r="M64" s="282"/>
      <c r="N64" s="282"/>
      <c r="O64" s="286"/>
      <c r="P64" s="286"/>
      <c r="Q64" s="286"/>
      <c r="R64" s="1526"/>
      <c r="S64" s="767"/>
      <c r="T64" s="156">
        <f>U64+S64</f>
        <v>0</v>
      </c>
      <c r="U64" s="286"/>
      <c r="V64" s="437"/>
      <c r="W64" s="767">
        <f>J64+U64</f>
        <v>0</v>
      </c>
      <c r="X64" s="156"/>
      <c r="Y64" s="286"/>
      <c r="Z64" s="437"/>
      <c r="AA64" s="333"/>
      <c r="AB64" s="287"/>
      <c r="AC64" s="1462"/>
      <c r="AD64" s="156"/>
      <c r="AE64" s="153"/>
      <c r="AF64" s="156"/>
      <c r="AG64" s="287"/>
      <c r="AH64" s="287"/>
      <c r="AI64" s="321"/>
      <c r="AJ64" s="153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3.5" hidden="1" thickBot="1">
      <c r="A65" s="43"/>
      <c r="B65" s="154"/>
      <c r="C65" s="155">
        <f t="shared" si="20"/>
        <v>0</v>
      </c>
      <c r="D65" s="152"/>
      <c r="E65" s="286"/>
      <c r="F65" s="152"/>
      <c r="G65" s="158"/>
      <c r="H65" s="156"/>
      <c r="I65" s="155"/>
      <c r="J65" s="155">
        <f t="shared" si="21"/>
        <v>0</v>
      </c>
      <c r="K65" s="1521">
        <f t="shared" si="22"/>
        <v>0</v>
      </c>
      <c r="L65" s="1529"/>
      <c r="M65" s="1529"/>
      <c r="N65" s="1529"/>
      <c r="O65" s="286"/>
      <c r="P65" s="286"/>
      <c r="Q65" s="286"/>
      <c r="R65" s="1526"/>
      <c r="S65" s="767"/>
      <c r="T65" s="156">
        <f t="shared" si="23"/>
        <v>0</v>
      </c>
      <c r="U65" s="286"/>
      <c r="V65" s="437"/>
      <c r="W65" s="767">
        <f>J65+U65</f>
        <v>0</v>
      </c>
      <c r="X65" s="156"/>
      <c r="Y65" s="286"/>
      <c r="Z65" s="437"/>
      <c r="AA65" s="333"/>
      <c r="AB65" s="287"/>
      <c r="AC65" s="1462"/>
      <c r="AD65" s="156"/>
      <c r="AE65" s="153"/>
      <c r="AF65" s="156"/>
      <c r="AG65" s="287"/>
      <c r="AH65" s="287"/>
      <c r="AI65" s="321"/>
      <c r="AJ65" s="153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3.5" hidden="1" thickBot="1">
      <c r="A66" s="95"/>
      <c r="B66" s="30" t="s">
        <v>36</v>
      </c>
      <c r="C66" s="70">
        <f aca="true" t="shared" si="25" ref="C66:X66">SUM(C53:C65)</f>
        <v>0</v>
      </c>
      <c r="D66" s="115">
        <f t="shared" si="25"/>
        <v>0</v>
      </c>
      <c r="E66" s="72"/>
      <c r="F66" s="115"/>
      <c r="G66" s="73"/>
      <c r="H66" s="70">
        <f t="shared" si="25"/>
        <v>0</v>
      </c>
      <c r="I66" s="70">
        <f t="shared" si="25"/>
        <v>0</v>
      </c>
      <c r="J66" s="70">
        <f t="shared" si="25"/>
        <v>0</v>
      </c>
      <c r="K66" s="115">
        <f t="shared" si="25"/>
        <v>0</v>
      </c>
      <c r="L66" s="72">
        <f t="shared" si="25"/>
        <v>0</v>
      </c>
      <c r="M66" s="72"/>
      <c r="N66" s="72">
        <f t="shared" si="25"/>
        <v>0</v>
      </c>
      <c r="O66" s="72">
        <f t="shared" si="25"/>
        <v>0</v>
      </c>
      <c r="P66" s="72">
        <f t="shared" si="25"/>
        <v>0</v>
      </c>
      <c r="Q66" s="72">
        <f t="shared" si="25"/>
        <v>0</v>
      </c>
      <c r="R66" s="1527">
        <f t="shared" si="25"/>
        <v>0</v>
      </c>
      <c r="S66" s="73">
        <f t="shared" si="25"/>
        <v>0</v>
      </c>
      <c r="T66" s="71">
        <f t="shared" si="25"/>
        <v>0</v>
      </c>
      <c r="U66" s="72">
        <f t="shared" si="25"/>
        <v>0</v>
      </c>
      <c r="V66" s="147">
        <f t="shared" si="25"/>
        <v>0</v>
      </c>
      <c r="W66" s="73">
        <f t="shared" si="25"/>
        <v>0</v>
      </c>
      <c r="X66" s="71">
        <f t="shared" si="25"/>
        <v>0</v>
      </c>
      <c r="Y66" s="72">
        <f>SUM(Y53:Y65)</f>
        <v>0</v>
      </c>
      <c r="Z66" s="147"/>
      <c r="AA66" s="78">
        <f>SUM(AA53:AA65)</f>
        <v>0</v>
      </c>
      <c r="AB66" s="72"/>
      <c r="AC66" s="1463"/>
      <c r="AD66" s="71"/>
      <c r="AE66" s="96"/>
      <c r="AF66" s="71"/>
      <c r="AG66" s="72"/>
      <c r="AH66" s="72"/>
      <c r="AI66" s="147"/>
      <c r="AJ66" s="96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6" ht="13.5" thickBot="1">
      <c r="A67" s="2"/>
      <c r="B67" s="37" t="s">
        <v>37</v>
      </c>
      <c r="C67" s="74">
        <f aca="true" t="shared" si="26" ref="C67:X67">C25+C39+C52+C66</f>
        <v>0</v>
      </c>
      <c r="D67" s="114">
        <f t="shared" si="26"/>
        <v>0</v>
      </c>
      <c r="E67" s="289">
        <f t="shared" si="26"/>
        <v>0</v>
      </c>
      <c r="F67" s="114">
        <f t="shared" si="26"/>
        <v>0</v>
      </c>
      <c r="G67" s="270">
        <f t="shared" si="26"/>
        <v>0</v>
      </c>
      <c r="H67" s="118">
        <f t="shared" si="26"/>
        <v>0</v>
      </c>
      <c r="I67" s="74">
        <f t="shared" si="26"/>
        <v>0</v>
      </c>
      <c r="J67" s="74">
        <f>K67+O67+P67+Q67+R67+S67</f>
        <v>0.0030000000000143245</v>
      </c>
      <c r="K67" s="114">
        <f t="shared" si="26"/>
        <v>111.07300000000001</v>
      </c>
      <c r="L67" s="289">
        <f t="shared" si="26"/>
        <v>473.7</v>
      </c>
      <c r="M67" s="289"/>
      <c r="N67" s="289">
        <f t="shared" si="26"/>
        <v>-362.627</v>
      </c>
      <c r="O67" s="289">
        <f t="shared" si="26"/>
        <v>39.12</v>
      </c>
      <c r="P67" s="289">
        <f t="shared" si="26"/>
        <v>4.9</v>
      </c>
      <c r="Q67" s="289">
        <f t="shared" si="26"/>
        <v>0</v>
      </c>
      <c r="R67" s="74">
        <f t="shared" si="26"/>
        <v>-155.09</v>
      </c>
      <c r="S67" s="74">
        <f t="shared" si="26"/>
        <v>0</v>
      </c>
      <c r="T67" s="387">
        <f t="shared" si="26"/>
        <v>0</v>
      </c>
      <c r="U67" s="118">
        <f t="shared" si="26"/>
        <v>0</v>
      </c>
      <c r="V67" s="178">
        <f t="shared" si="26"/>
        <v>0</v>
      </c>
      <c r="W67" s="768">
        <f t="shared" si="26"/>
        <v>0.0030000000000143245</v>
      </c>
      <c r="X67" s="387">
        <f t="shared" si="26"/>
        <v>0</v>
      </c>
      <c r="Y67" s="289">
        <f>Y25+Y39+Y52+Y66</f>
        <v>0</v>
      </c>
      <c r="Z67" s="322">
        <f>Z25+Z39+Z52+Z66</f>
        <v>0</v>
      </c>
      <c r="AA67" s="288">
        <f>AA25+AA39+AA52+AA66</f>
        <v>0</v>
      </c>
      <c r="AB67" s="289">
        <f>AB25+AB39+AB52+AB66</f>
        <v>0</v>
      </c>
      <c r="AC67" s="281">
        <f>AC25+AC39+AC52+AC66</f>
        <v>473.7</v>
      </c>
      <c r="AD67" s="387">
        <f aca="true" t="shared" si="27" ref="AD67:AJ67">AD25+AD39+AD52+AD66</f>
        <v>0</v>
      </c>
      <c r="AE67" s="290">
        <f t="shared" si="27"/>
        <v>0</v>
      </c>
      <c r="AF67" s="387">
        <f t="shared" si="27"/>
        <v>0</v>
      </c>
      <c r="AG67" s="289">
        <f t="shared" si="27"/>
        <v>0</v>
      </c>
      <c r="AH67" s="289">
        <f t="shared" si="27"/>
        <v>0</v>
      </c>
      <c r="AI67" s="322">
        <f t="shared" si="27"/>
        <v>0</v>
      </c>
      <c r="AJ67" s="290">
        <f t="shared" si="27"/>
        <v>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3.5" thickBot="1">
      <c r="A68" s="29"/>
      <c r="B68" s="224" t="s">
        <v>165</v>
      </c>
      <c r="C68" s="225">
        <f aca="true" t="shared" si="28" ref="C68:AJ68">C15+C67</f>
        <v>0</v>
      </c>
      <c r="D68" s="544">
        <f t="shared" si="28"/>
        <v>0</v>
      </c>
      <c r="E68" s="227">
        <f t="shared" si="28"/>
        <v>0</v>
      </c>
      <c r="F68" s="563">
        <f t="shared" si="28"/>
        <v>0</v>
      </c>
      <c r="G68" s="226">
        <f t="shared" si="28"/>
        <v>0</v>
      </c>
      <c r="H68" s="227">
        <f t="shared" si="28"/>
        <v>0</v>
      </c>
      <c r="I68" s="228">
        <f t="shared" si="28"/>
        <v>0</v>
      </c>
      <c r="J68" s="293">
        <f t="shared" si="28"/>
        <v>14915.003</v>
      </c>
      <c r="K68" s="323">
        <f t="shared" si="28"/>
        <v>8905.073</v>
      </c>
      <c r="L68" s="292">
        <f t="shared" si="28"/>
        <v>8727.7</v>
      </c>
      <c r="M68" s="292"/>
      <c r="N68" s="292">
        <f t="shared" si="28"/>
        <v>177.373</v>
      </c>
      <c r="O68" s="292">
        <f t="shared" si="28"/>
        <v>3029.12</v>
      </c>
      <c r="P68" s="292">
        <f t="shared" si="28"/>
        <v>87.9</v>
      </c>
      <c r="Q68" s="227">
        <f t="shared" si="28"/>
        <v>0</v>
      </c>
      <c r="R68" s="563">
        <f t="shared" si="28"/>
        <v>2628.91</v>
      </c>
      <c r="S68" s="1240">
        <f t="shared" si="28"/>
        <v>264</v>
      </c>
      <c r="T68" s="424">
        <f t="shared" si="28"/>
        <v>1314</v>
      </c>
      <c r="U68" s="292">
        <f t="shared" si="28"/>
        <v>1050</v>
      </c>
      <c r="V68" s="323">
        <f t="shared" si="28"/>
        <v>0</v>
      </c>
      <c r="W68" s="225">
        <f t="shared" si="28"/>
        <v>15965.003</v>
      </c>
      <c r="X68" s="424">
        <f t="shared" si="28"/>
        <v>0</v>
      </c>
      <c r="Y68" s="292">
        <f t="shared" si="28"/>
        <v>0</v>
      </c>
      <c r="Z68" s="438">
        <f t="shared" si="28"/>
        <v>0</v>
      </c>
      <c r="AA68" s="291">
        <f t="shared" si="28"/>
        <v>15965</v>
      </c>
      <c r="AB68" s="292">
        <f t="shared" si="28"/>
        <v>0</v>
      </c>
      <c r="AC68" s="1007">
        <f t="shared" si="28"/>
        <v>8727.7</v>
      </c>
      <c r="AD68" s="424">
        <f t="shared" si="28"/>
        <v>0</v>
      </c>
      <c r="AE68" s="293">
        <f t="shared" si="28"/>
        <v>0</v>
      </c>
      <c r="AF68" s="526">
        <f t="shared" si="28"/>
        <v>0</v>
      </c>
      <c r="AG68" s="292">
        <f t="shared" si="28"/>
        <v>0</v>
      </c>
      <c r="AH68" s="292">
        <f t="shared" si="28"/>
        <v>0</v>
      </c>
      <c r="AI68" s="323">
        <f t="shared" si="28"/>
        <v>0</v>
      </c>
      <c r="AJ68" s="293">
        <f t="shared" si="28"/>
        <v>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.75">
      <c r="A69" s="455"/>
      <c r="B69" s="691"/>
      <c r="C69" s="692"/>
      <c r="D69" s="720">
        <f>D68+E68+F68</f>
        <v>0</v>
      </c>
      <c r="E69" s="699"/>
      <c r="F69" s="699"/>
      <c r="G69" s="699"/>
      <c r="H69" s="699"/>
      <c r="I69" s="692"/>
      <c r="J69" s="692"/>
      <c r="K69" s="692"/>
      <c r="L69" s="692"/>
      <c r="M69" s="692"/>
      <c r="N69" s="692"/>
      <c r="O69" s="692"/>
      <c r="P69" s="692"/>
      <c r="Q69" s="692"/>
      <c r="R69" s="692"/>
      <c r="S69" s="692"/>
      <c r="T69" s="692"/>
      <c r="U69" s="692"/>
      <c r="V69" s="692"/>
      <c r="W69" s="692"/>
      <c r="X69" s="692"/>
      <c r="Y69" s="692"/>
      <c r="Z69" s="692"/>
      <c r="AA69" s="692"/>
      <c r="AB69" s="693"/>
      <c r="AC69" s="1076"/>
      <c r="AD69" s="1068"/>
      <c r="AE69" s="693"/>
      <c r="AF69" s="458"/>
      <c r="AG69" s="458"/>
      <c r="AH69" s="458"/>
      <c r="AI69" s="458"/>
      <c r="AJ69" s="458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.75">
      <c r="A70" s="459"/>
      <c r="B70" s="694"/>
      <c r="C70" s="695"/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5"/>
      <c r="Y70" s="695"/>
      <c r="Z70" s="695"/>
      <c r="AA70" s="696"/>
      <c r="AB70" s="696"/>
      <c r="AC70" s="1077"/>
      <c r="AD70" s="1069"/>
      <c r="AE70" s="696"/>
      <c r="AF70" s="460"/>
      <c r="AG70" s="460"/>
      <c r="AH70" s="460"/>
      <c r="AI70" s="460"/>
      <c r="AJ70" s="460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.75">
      <c r="A71" s="45">
        <v>1</v>
      </c>
      <c r="B71" s="46" t="s">
        <v>16</v>
      </c>
      <c r="C71" s="55">
        <f>D71+E71+F71+G71</f>
        <v>0</v>
      </c>
      <c r="D71" s="56">
        <v>0</v>
      </c>
      <c r="E71" s="56">
        <v>0</v>
      </c>
      <c r="F71" s="57">
        <v>0</v>
      </c>
      <c r="G71" s="79">
        <v>0</v>
      </c>
      <c r="H71" s="56">
        <v>0</v>
      </c>
      <c r="I71" s="570">
        <v>0</v>
      </c>
      <c r="J71" s="570">
        <f>K71+O71+P71+Q71+R71+S71</f>
        <v>0</v>
      </c>
      <c r="K71" s="56">
        <f>L71+N71</f>
        <v>0</v>
      </c>
      <c r="L71" s="56">
        <f>L19</f>
        <v>0</v>
      </c>
      <c r="M71" s="56"/>
      <c r="N71" s="56">
        <v>0</v>
      </c>
      <c r="O71" s="56">
        <f>O19</f>
        <v>0</v>
      </c>
      <c r="P71" s="56">
        <f>P19</f>
        <v>0</v>
      </c>
      <c r="Q71" s="126">
        <v>0</v>
      </c>
      <c r="R71" s="57">
        <f>R41</f>
        <v>0</v>
      </c>
      <c r="S71" s="55">
        <f>S53</f>
        <v>0</v>
      </c>
      <c r="T71" s="79">
        <f>S71+U71</f>
        <v>0</v>
      </c>
      <c r="U71" s="126">
        <f>U53</f>
        <v>0</v>
      </c>
      <c r="V71" s="57">
        <v>0</v>
      </c>
      <c r="W71" s="55">
        <f>J71+U71+V71</f>
        <v>0</v>
      </c>
      <c r="X71" s="79">
        <v>0</v>
      </c>
      <c r="Y71" s="126">
        <f>Y26</f>
        <v>0</v>
      </c>
      <c r="Z71" s="126">
        <v>0</v>
      </c>
      <c r="AA71" s="244">
        <f>AA41</f>
        <v>0</v>
      </c>
      <c r="AB71" s="244">
        <v>0</v>
      </c>
      <c r="AC71" s="297">
        <v>0</v>
      </c>
      <c r="AD71" s="1070">
        <v>0</v>
      </c>
      <c r="AE71" s="244">
        <v>0</v>
      </c>
      <c r="AF71" s="244">
        <v>0</v>
      </c>
      <c r="AG71" s="244">
        <v>0</v>
      </c>
      <c r="AH71" s="244">
        <v>0</v>
      </c>
      <c r="AI71" s="325"/>
      <c r="AJ71" s="297">
        <v>0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.75">
      <c r="A72" s="43">
        <v>3</v>
      </c>
      <c r="B72" s="40" t="s">
        <v>16</v>
      </c>
      <c r="C72" s="51">
        <f>D72+E72+F72+G72</f>
        <v>0</v>
      </c>
      <c r="D72" s="54">
        <v>0</v>
      </c>
      <c r="E72" s="54">
        <v>0</v>
      </c>
      <c r="F72" s="59">
        <v>0</v>
      </c>
      <c r="G72" s="52">
        <v>0</v>
      </c>
      <c r="H72" s="54">
        <v>0</v>
      </c>
      <c r="I72" s="51">
        <v>0</v>
      </c>
      <c r="J72" s="51">
        <f>K72+O72+P72+Q72+R72+S72</f>
        <v>0.002999999999985903</v>
      </c>
      <c r="K72" s="59">
        <f>L72+N72</f>
        <v>111.07299999999998</v>
      </c>
      <c r="L72" s="264">
        <f>L17+L40</f>
        <v>473.7</v>
      </c>
      <c r="M72" s="264">
        <f>M17+M40</f>
        <v>0</v>
      </c>
      <c r="N72" s="264">
        <f>N17+N40</f>
        <v>-362.627</v>
      </c>
      <c r="O72" s="264">
        <f>O17+O40</f>
        <v>39.12</v>
      </c>
      <c r="P72" s="264">
        <f>P17+P40</f>
        <v>4.9</v>
      </c>
      <c r="Q72" s="264">
        <v>0</v>
      </c>
      <c r="R72" s="59">
        <f>R40</f>
        <v>-155.09</v>
      </c>
      <c r="S72" s="58">
        <f>S40</f>
        <v>0</v>
      </c>
      <c r="T72" s="52">
        <f>S72+U72</f>
        <v>0</v>
      </c>
      <c r="U72" s="53">
        <f>U40</f>
        <v>0</v>
      </c>
      <c r="V72" s="59">
        <f>V43</f>
        <v>0</v>
      </c>
      <c r="W72" s="58">
        <f>J72+U72+V72</f>
        <v>0.002999999999985903</v>
      </c>
      <c r="X72" s="52" t="e">
        <f>#REF!+X19</f>
        <v>#REF!</v>
      </c>
      <c r="Y72" s="53" t="e">
        <f>#REF!</f>
        <v>#REF!</v>
      </c>
      <c r="Z72" s="53">
        <v>0</v>
      </c>
      <c r="AA72" s="53">
        <f>AA40</f>
        <v>0</v>
      </c>
      <c r="AB72" s="144">
        <f>AB40</f>
        <v>0</v>
      </c>
      <c r="AC72" s="53">
        <f>AC17+AC40</f>
        <v>473.7</v>
      </c>
      <c r="AD72" s="54">
        <f>AD40</f>
        <v>0</v>
      </c>
      <c r="AE72" s="53">
        <f>AE40</f>
        <v>0</v>
      </c>
      <c r="AF72" s="53">
        <v>0</v>
      </c>
      <c r="AG72" s="53">
        <v>0</v>
      </c>
      <c r="AH72" s="53">
        <v>0</v>
      </c>
      <c r="AI72" s="176"/>
      <c r="AJ72" s="144"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.75">
      <c r="A73" s="44">
        <v>5</v>
      </c>
      <c r="B73" s="408" t="s">
        <v>16</v>
      </c>
      <c r="C73" s="409">
        <f>D73+E73+F73+G73</f>
        <v>0</v>
      </c>
      <c r="D73" s="410">
        <v>0</v>
      </c>
      <c r="E73" s="410">
        <v>0</v>
      </c>
      <c r="F73" s="869">
        <v>0</v>
      </c>
      <c r="G73" s="61">
        <v>0</v>
      </c>
      <c r="H73" s="61">
        <v>0</v>
      </c>
      <c r="I73" s="62">
        <v>0</v>
      </c>
      <c r="J73" s="60">
        <f>K73+O73+P73+Q73+R73+S73</f>
        <v>0</v>
      </c>
      <c r="K73" s="61">
        <v>0</v>
      </c>
      <c r="L73" s="61">
        <v>0</v>
      </c>
      <c r="M73" s="61"/>
      <c r="N73" s="61">
        <v>0</v>
      </c>
      <c r="O73" s="61">
        <v>0</v>
      </c>
      <c r="P73" s="61">
        <v>0</v>
      </c>
      <c r="Q73" s="61">
        <v>0</v>
      </c>
      <c r="R73" s="63">
        <v>0</v>
      </c>
      <c r="S73" s="1120">
        <v>0</v>
      </c>
      <c r="T73" s="80">
        <v>0</v>
      </c>
      <c r="U73" s="127">
        <v>0</v>
      </c>
      <c r="V73" s="62">
        <v>0</v>
      </c>
      <c r="W73" s="60">
        <f>J73+U73+V73</f>
        <v>0</v>
      </c>
      <c r="X73" s="80">
        <v>0</v>
      </c>
      <c r="Y73" s="127">
        <v>0</v>
      </c>
      <c r="Z73" s="127">
        <v>0</v>
      </c>
      <c r="AA73" s="298">
        <v>0</v>
      </c>
      <c r="AB73" s="298">
        <v>0</v>
      </c>
      <c r="AC73" s="299">
        <v>0</v>
      </c>
      <c r="AD73" s="1071">
        <v>0</v>
      </c>
      <c r="AE73" s="298">
        <v>0</v>
      </c>
      <c r="AF73" s="298">
        <v>0</v>
      </c>
      <c r="AG73" s="298">
        <v>0</v>
      </c>
      <c r="AH73" s="298">
        <v>0</v>
      </c>
      <c r="AI73" s="326"/>
      <c r="AJ73" s="299">
        <v>0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3.5" thickBot="1">
      <c r="A74" s="41" t="s">
        <v>16</v>
      </c>
      <c r="B74" s="1130" t="s">
        <v>16</v>
      </c>
      <c r="C74" s="1120">
        <f>D74+E74+F74+G74</f>
        <v>0</v>
      </c>
      <c r="D74" s="123">
        <f>SUM(D71:D73)</f>
        <v>0</v>
      </c>
      <c r="E74" s="123">
        <f>SUM(E71:E73)</f>
        <v>0</v>
      </c>
      <c r="F74" s="1263">
        <f>SUM(F71:F73)</f>
        <v>0</v>
      </c>
      <c r="G74" s="123">
        <f>SUM(G71:G73)</f>
        <v>0</v>
      </c>
      <c r="H74" s="123">
        <f aca="true" t="shared" si="29" ref="H74:Q74">SUM(H71:H73)</f>
        <v>0</v>
      </c>
      <c r="I74" s="63">
        <f t="shared" si="29"/>
        <v>0</v>
      </c>
      <c r="J74" s="1121">
        <f>K74+O74+P74+Q74+R74+S74</f>
        <v>0.002999999999985903</v>
      </c>
      <c r="K74" s="1504">
        <f t="shared" si="29"/>
        <v>111.07299999999998</v>
      </c>
      <c r="L74" s="1136">
        <f t="shared" si="29"/>
        <v>473.7</v>
      </c>
      <c r="M74" s="123"/>
      <c r="N74" s="1136">
        <f t="shared" si="29"/>
        <v>-362.627</v>
      </c>
      <c r="O74" s="1136">
        <f t="shared" si="29"/>
        <v>39.12</v>
      </c>
      <c r="P74" s="83">
        <f t="shared" si="29"/>
        <v>4.9</v>
      </c>
      <c r="Q74" s="123">
        <f t="shared" si="29"/>
        <v>0</v>
      </c>
      <c r="R74" s="1125">
        <f aca="true" t="shared" si="30" ref="R74:AJ74">SUM(R71:R73)</f>
        <v>-155.09</v>
      </c>
      <c r="S74" s="1131">
        <f t="shared" si="30"/>
        <v>0</v>
      </c>
      <c r="T74" s="123">
        <f t="shared" si="30"/>
        <v>0</v>
      </c>
      <c r="U74" s="123">
        <f t="shared" si="30"/>
        <v>0</v>
      </c>
      <c r="V74" s="1122">
        <f t="shared" si="30"/>
        <v>0</v>
      </c>
      <c r="W74" s="1120">
        <f t="shared" si="30"/>
        <v>0.002999999999985903</v>
      </c>
      <c r="X74" s="1123" t="e">
        <f t="shared" si="30"/>
        <v>#REF!</v>
      </c>
      <c r="Y74" s="1124" t="e">
        <f>SUM(Y71:Y73)</f>
        <v>#REF!</v>
      </c>
      <c r="Z74" s="1124">
        <f>SUM(Z71:Z73)</f>
        <v>0</v>
      </c>
      <c r="AA74" s="1124">
        <f t="shared" si="30"/>
        <v>0</v>
      </c>
      <c r="AB74" s="1124">
        <f t="shared" si="30"/>
        <v>0</v>
      </c>
      <c r="AC74" s="1122">
        <f t="shared" si="30"/>
        <v>473.7</v>
      </c>
      <c r="AD74" s="1072">
        <f t="shared" si="30"/>
        <v>0</v>
      </c>
      <c r="AE74" s="300">
        <f t="shared" si="30"/>
        <v>0</v>
      </c>
      <c r="AF74" s="300">
        <f t="shared" si="30"/>
        <v>0</v>
      </c>
      <c r="AG74" s="300">
        <f t="shared" si="30"/>
        <v>0</v>
      </c>
      <c r="AH74" s="300">
        <f t="shared" si="30"/>
        <v>0</v>
      </c>
      <c r="AI74" s="327"/>
      <c r="AJ74" s="122">
        <f t="shared" si="30"/>
        <v>0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.75">
      <c r="A75" s="48"/>
      <c r="B75" s="1138"/>
      <c r="C75" s="1141"/>
      <c r="D75" s="1141"/>
      <c r="E75" s="1141"/>
      <c r="F75" s="1141"/>
      <c r="G75" s="1141"/>
      <c r="H75" s="1141"/>
      <c r="I75" s="1141"/>
      <c r="J75" s="1141"/>
      <c r="K75" s="1141"/>
      <c r="L75" s="1141"/>
      <c r="M75" s="1141"/>
      <c r="N75" s="1141"/>
      <c r="O75" s="1141"/>
      <c r="P75" s="1141"/>
      <c r="Q75" s="1141"/>
      <c r="R75" s="1141"/>
      <c r="S75" s="1141"/>
      <c r="T75" s="1141"/>
      <c r="U75" s="1141"/>
      <c r="V75" s="1141"/>
      <c r="W75" s="1141"/>
      <c r="X75" s="1142"/>
      <c r="Y75" s="1142"/>
      <c r="Z75" s="1142"/>
      <c r="AA75" s="1142"/>
      <c r="AB75" s="1142">
        <f>AB17+AB72</f>
        <v>0</v>
      </c>
      <c r="AC75" s="1142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.75">
      <c r="A76" t="s">
        <v>38</v>
      </c>
      <c r="C76" s="2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.75">
      <c r="A77" t="s">
        <v>39</v>
      </c>
      <c r="B77" t="s">
        <v>40</v>
      </c>
      <c r="C77" s="2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.75">
      <c r="A78" t="s">
        <v>41</v>
      </c>
      <c r="B78" t="s">
        <v>42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.75">
      <c r="A79" t="s">
        <v>43</v>
      </c>
      <c r="B79" t="s">
        <v>44</v>
      </c>
      <c r="C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.75">
      <c r="A80" s="4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.75">
      <c r="A81" s="4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.75">
      <c r="A82" s="4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.75">
      <c r="A83" s="4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.75">
      <c r="A84" s="4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.75">
      <c r="A85" s="4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.75">
      <c r="A86" s="4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.75">
      <c r="A87" s="4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.75">
      <c r="A88" s="4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.75">
      <c r="A89" s="4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.75">
      <c r="A90" s="4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.75">
      <c r="A91" s="4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.75">
      <c r="A92" s="4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.75">
      <c r="A93" s="4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.75">
      <c r="A94" s="4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.75">
      <c r="A95" s="4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.75">
      <c r="A96" s="4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3:46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3:46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3:46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3:46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3:46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3:46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3:46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3:46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3:46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3:46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3:46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3:46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3:46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</sheetData>
  <mergeCells count="1">
    <mergeCell ref="G11:I11"/>
  </mergeCells>
  <printOptions/>
  <pageMargins left="0" right="0.7874015748031497" top="0.984251968503937" bottom="0.984251968503937" header="0.9055118110236221" footer="0.5118110236220472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Z144"/>
  <sheetViews>
    <sheetView workbookViewId="0" topLeftCell="A1">
      <pane xSplit="3" ySplit="16" topLeftCell="D99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J124" sqref="J124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4" width="9.625" style="0" customWidth="1"/>
    <col min="5" max="5" width="8.00390625" style="0" customWidth="1"/>
    <col min="6" max="6" width="10.75390625" style="0" customWidth="1"/>
    <col min="8" max="8" width="7.75390625" style="0" customWidth="1"/>
    <col min="9" max="9" width="8.00390625" style="0" customWidth="1"/>
    <col min="10" max="10" width="10.00390625" style="0" customWidth="1"/>
    <col min="11" max="11" width="9.375" style="0" customWidth="1"/>
    <col min="12" max="12" width="9.625" style="0" customWidth="1"/>
    <col min="13" max="13" width="9.875" style="0" hidden="1" customWidth="1"/>
    <col min="14" max="14" width="8.00390625" style="0" customWidth="1"/>
    <col min="15" max="15" width="10.125" style="0" customWidth="1"/>
    <col min="16" max="16" width="6.875" style="0" customWidth="1"/>
    <col min="17" max="17" width="7.375" style="0" customWidth="1"/>
    <col min="18" max="18" width="9.75390625" style="0" customWidth="1"/>
    <col min="19" max="19" width="9.00390625" style="0" customWidth="1"/>
    <col min="20" max="20" width="10.25390625" style="0" customWidth="1"/>
    <col min="21" max="21" width="11.625" style="0" customWidth="1"/>
    <col min="22" max="22" width="1.25" style="0" hidden="1" customWidth="1"/>
    <col min="23" max="23" width="10.375" style="0" customWidth="1"/>
    <col min="24" max="24" width="10.25390625" style="0" customWidth="1"/>
    <col min="25" max="25" width="10.125" style="0" customWidth="1"/>
    <col min="26" max="26" width="11.625" style="0" customWidth="1"/>
    <col min="27" max="27" width="10.125" style="0" customWidth="1"/>
    <col min="28" max="28" width="10.625" style="0" customWidth="1"/>
    <col min="29" max="29" width="9.00390625" style="0" hidden="1" customWidth="1"/>
    <col min="30" max="30" width="9.00390625" style="0" customWidth="1"/>
    <col min="31" max="31" width="11.125" style="0" customWidth="1"/>
    <col min="32" max="32" width="10.75390625" style="0" customWidth="1"/>
    <col min="33" max="33" width="11.375" style="0" customWidth="1"/>
    <col min="34" max="34" width="10.125" style="0" hidden="1" customWidth="1"/>
    <col min="35" max="35" width="7.875" style="0" customWidth="1"/>
    <col min="36" max="36" width="7.375" style="0" customWidth="1"/>
    <col min="37" max="37" width="8.875" style="0" customWidth="1"/>
    <col min="38" max="38" width="7.875" style="0" customWidth="1"/>
  </cols>
  <sheetData>
    <row r="4" spans="28:30" ht="18">
      <c r="AB4" s="94"/>
      <c r="AC4" s="94"/>
      <c r="AD4" s="94"/>
    </row>
    <row r="5" ht="12.75">
      <c r="L5" t="s">
        <v>48</v>
      </c>
    </row>
    <row r="6" spans="2:19" s="23" customFormat="1" ht="18">
      <c r="B6" s="105"/>
      <c r="D6" s="105"/>
      <c r="E6" s="105"/>
      <c r="F6" s="105"/>
      <c r="G6" s="105"/>
      <c r="H6" s="231"/>
      <c r="I6"/>
      <c r="J6" s="105" t="s">
        <v>186</v>
      </c>
      <c r="R6" s="106"/>
      <c r="S6" s="106"/>
    </row>
    <row r="7" spans="2:23" ht="18">
      <c r="B7" s="7"/>
      <c r="C7" s="6"/>
      <c r="D7" s="105"/>
      <c r="E7" s="105"/>
      <c r="F7" s="105"/>
      <c r="G7" s="105"/>
      <c r="H7" s="23"/>
      <c r="J7" s="105"/>
      <c r="K7" s="23"/>
      <c r="L7" s="106"/>
      <c r="M7" s="106"/>
      <c r="N7" s="106"/>
      <c r="O7" s="106"/>
      <c r="P7" s="106"/>
      <c r="Q7" s="106"/>
      <c r="R7" s="106"/>
      <c r="S7" s="106"/>
      <c r="T7" s="106"/>
      <c r="U7" s="6"/>
      <c r="V7" s="6"/>
      <c r="W7" s="6"/>
    </row>
    <row r="8" spans="2:23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48" ht="12.75">
      <c r="A9" s="38"/>
      <c r="B9" s="24" t="s">
        <v>0</v>
      </c>
      <c r="C9" s="31" t="s">
        <v>1</v>
      </c>
      <c r="D9" s="13" t="s">
        <v>2</v>
      </c>
      <c r="E9" s="13"/>
      <c r="F9" s="13"/>
      <c r="G9" s="13"/>
      <c r="H9" s="13"/>
      <c r="I9" s="478"/>
      <c r="J9" s="12"/>
      <c r="K9" s="10" t="s">
        <v>3</v>
      </c>
      <c r="L9" s="8"/>
      <c r="M9" s="8"/>
      <c r="N9" s="8"/>
      <c r="O9" s="9"/>
      <c r="P9" s="8"/>
      <c r="Q9" s="8"/>
      <c r="R9" s="8"/>
      <c r="S9" s="9"/>
      <c r="T9" s="162" t="s">
        <v>51</v>
      </c>
      <c r="U9" s="163"/>
      <c r="V9" s="179"/>
      <c r="W9" s="882" t="s">
        <v>20</v>
      </c>
      <c r="X9" s="195" t="s">
        <v>4</v>
      </c>
      <c r="Y9" s="308" t="s">
        <v>72</v>
      </c>
      <c r="Z9" s="10"/>
      <c r="AA9" s="10"/>
      <c r="AB9" s="10"/>
      <c r="AC9" s="10"/>
      <c r="AD9" s="10"/>
      <c r="AE9" s="12"/>
      <c r="AF9" s="360" t="s">
        <v>73</v>
      </c>
      <c r="AG9" s="361" t="s">
        <v>70</v>
      </c>
      <c r="AH9" s="361"/>
      <c r="AI9" s="235"/>
      <c r="AJ9" s="235"/>
      <c r="AK9" s="235"/>
      <c r="AL9" s="236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2.75">
      <c r="A10" s="5"/>
      <c r="B10" s="11"/>
      <c r="C10" s="32"/>
      <c r="D10" s="473" t="s">
        <v>84</v>
      </c>
      <c r="E10" s="474"/>
      <c r="F10" s="475"/>
      <c r="G10" s="475"/>
      <c r="H10" s="479"/>
      <c r="I10" s="480"/>
      <c r="J10" s="492"/>
      <c r="K10" s="49"/>
      <c r="L10" s="464"/>
      <c r="M10" s="464"/>
      <c r="N10" s="464"/>
      <c r="O10" s="465"/>
      <c r="P10" s="465"/>
      <c r="Q10" s="465"/>
      <c r="R10" s="465"/>
      <c r="S10" s="466"/>
      <c r="T10" s="467"/>
      <c r="U10" s="468"/>
      <c r="V10" s="469"/>
      <c r="W10" s="1384" t="s">
        <v>181</v>
      </c>
      <c r="X10" s="261"/>
      <c r="Y10" s="467"/>
      <c r="Z10" s="470"/>
      <c r="AA10" s="470"/>
      <c r="AB10" s="470"/>
      <c r="AC10" s="470"/>
      <c r="AD10" s="470"/>
      <c r="AE10" s="509"/>
      <c r="AF10" s="471"/>
      <c r="AG10" s="351"/>
      <c r="AH10" s="351"/>
      <c r="AI10" s="68"/>
      <c r="AJ10" s="68"/>
      <c r="AK10" s="68"/>
      <c r="AL10" s="472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.75">
      <c r="A11" s="5" t="s">
        <v>6</v>
      </c>
      <c r="B11" s="5"/>
      <c r="C11" s="14" t="s">
        <v>16</v>
      </c>
      <c r="D11" s="476" t="s">
        <v>85</v>
      </c>
      <c r="E11" s="477"/>
      <c r="F11" s="550"/>
      <c r="G11" s="1505" t="s">
        <v>108</v>
      </c>
      <c r="H11" s="1506"/>
      <c r="I11" s="1507"/>
      <c r="J11" s="567"/>
      <c r="K11" s="545" t="s">
        <v>105</v>
      </c>
      <c r="L11" s="547" t="s">
        <v>5</v>
      </c>
      <c r="M11" s="529"/>
      <c r="N11" s="530"/>
      <c r="O11" s="16" t="s">
        <v>8</v>
      </c>
      <c r="P11" s="173" t="s">
        <v>9</v>
      </c>
      <c r="Q11" s="491" t="s">
        <v>10</v>
      </c>
      <c r="R11" s="141" t="s">
        <v>10</v>
      </c>
      <c r="S11" s="1234" t="s">
        <v>11</v>
      </c>
      <c r="T11" s="575" t="s">
        <v>50</v>
      </c>
      <c r="U11" s="165"/>
      <c r="V11" s="11" t="s">
        <v>49</v>
      </c>
      <c r="W11" s="261" t="s">
        <v>46</v>
      </c>
      <c r="X11" s="261"/>
      <c r="Y11" s="248" t="s">
        <v>66</v>
      </c>
      <c r="Z11" s="249" t="s">
        <v>4</v>
      </c>
      <c r="AA11" s="249" t="s">
        <v>66</v>
      </c>
      <c r="AB11" s="249" t="s">
        <v>55</v>
      </c>
      <c r="AC11" s="373" t="s">
        <v>80</v>
      </c>
      <c r="AD11" s="249" t="s">
        <v>4</v>
      </c>
      <c r="AE11" s="248" t="s">
        <v>74</v>
      </c>
      <c r="AF11" s="250" t="s">
        <v>93</v>
      </c>
      <c r="AG11" s="250" t="s">
        <v>93</v>
      </c>
      <c r="AH11" s="250"/>
      <c r="AI11" s="249" t="s">
        <v>114</v>
      </c>
      <c r="AJ11" s="250" t="s">
        <v>17</v>
      </c>
      <c r="AK11" s="487" t="s">
        <v>80</v>
      </c>
      <c r="AL11" s="251" t="s">
        <v>56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.75">
      <c r="A12" s="5" t="s">
        <v>12</v>
      </c>
      <c r="B12" s="5"/>
      <c r="C12" s="26"/>
      <c r="D12" s="18" t="s">
        <v>13</v>
      </c>
      <c r="E12" s="483" t="s">
        <v>87</v>
      </c>
      <c r="F12" s="556" t="s">
        <v>56</v>
      </c>
      <c r="G12" s="571" t="s">
        <v>110</v>
      </c>
      <c r="H12" s="551" t="s">
        <v>86</v>
      </c>
      <c r="I12" s="552"/>
      <c r="J12" s="1"/>
      <c r="K12" s="545" t="s">
        <v>106</v>
      </c>
      <c r="L12" s="548" t="s">
        <v>107</v>
      </c>
      <c r="M12" s="548"/>
      <c r="N12" s="549"/>
      <c r="O12" s="28"/>
      <c r="P12" s="1" t="s">
        <v>14</v>
      </c>
      <c r="Q12" s="1" t="s">
        <v>15</v>
      </c>
      <c r="R12" s="33" t="s">
        <v>47</v>
      </c>
      <c r="S12" s="1235" t="s">
        <v>45</v>
      </c>
      <c r="T12" s="576" t="s">
        <v>16</v>
      </c>
      <c r="U12" s="112" t="s">
        <v>5</v>
      </c>
      <c r="V12" s="14" t="s">
        <v>24</v>
      </c>
      <c r="W12" s="1383" t="s">
        <v>182</v>
      </c>
      <c r="X12" s="261"/>
      <c r="Y12" s="252" t="s">
        <v>67</v>
      </c>
      <c r="Z12" s="253" t="s">
        <v>58</v>
      </c>
      <c r="AA12" s="253" t="s">
        <v>67</v>
      </c>
      <c r="AB12" s="253" t="s">
        <v>57</v>
      </c>
      <c r="AC12" s="374" t="s">
        <v>126</v>
      </c>
      <c r="AD12" s="253" t="s">
        <v>130</v>
      </c>
      <c r="AE12" s="252" t="s">
        <v>75</v>
      </c>
      <c r="AF12" s="254" t="s">
        <v>94</v>
      </c>
      <c r="AG12" s="253" t="s">
        <v>97</v>
      </c>
      <c r="AH12" s="254"/>
      <c r="AI12" s="253" t="s">
        <v>115</v>
      </c>
      <c r="AJ12" s="254" t="s">
        <v>54</v>
      </c>
      <c r="AK12" s="488" t="s">
        <v>100</v>
      </c>
      <c r="AL12" s="255" t="s">
        <v>59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5" t="s">
        <v>18</v>
      </c>
      <c r="B13" s="11" t="s">
        <v>19</v>
      </c>
      <c r="C13" s="481"/>
      <c r="D13" s="18" t="s">
        <v>20</v>
      </c>
      <c r="E13" s="484" t="s">
        <v>88</v>
      </c>
      <c r="F13" s="557" t="s">
        <v>59</v>
      </c>
      <c r="G13" s="572" t="s">
        <v>87</v>
      </c>
      <c r="H13" s="553" t="s">
        <v>16</v>
      </c>
      <c r="I13" s="554" t="s">
        <v>7</v>
      </c>
      <c r="J13" s="568" t="s">
        <v>16</v>
      </c>
      <c r="K13" s="546" t="s">
        <v>16</v>
      </c>
      <c r="L13" s="15" t="s">
        <v>21</v>
      </c>
      <c r="M13" s="27"/>
      <c r="N13" s="27" t="s">
        <v>22</v>
      </c>
      <c r="O13" s="33"/>
      <c r="P13" s="21"/>
      <c r="Q13" s="1" t="s">
        <v>23</v>
      </c>
      <c r="R13" s="33" t="s">
        <v>46</v>
      </c>
      <c r="S13" s="1235" t="s">
        <v>24</v>
      </c>
      <c r="T13" s="568" t="s">
        <v>25</v>
      </c>
      <c r="U13" s="112" t="s">
        <v>20</v>
      </c>
      <c r="V13" s="14" t="s">
        <v>46</v>
      </c>
      <c r="W13" s="261"/>
      <c r="X13" s="261" t="s">
        <v>16</v>
      </c>
      <c r="Y13" s="252" t="s">
        <v>68</v>
      </c>
      <c r="Z13" s="253" t="s">
        <v>61</v>
      </c>
      <c r="AA13" s="253" t="s">
        <v>71</v>
      </c>
      <c r="AB13" s="253" t="s">
        <v>60</v>
      </c>
      <c r="AC13" s="374" t="s">
        <v>127</v>
      </c>
      <c r="AD13" s="253" t="s">
        <v>126</v>
      </c>
      <c r="AE13" s="252" t="s">
        <v>92</v>
      </c>
      <c r="AF13" s="254" t="s">
        <v>95</v>
      </c>
      <c r="AG13" s="253" t="s">
        <v>98</v>
      </c>
      <c r="AH13" s="254"/>
      <c r="AI13" s="253" t="s">
        <v>113</v>
      </c>
      <c r="AJ13" s="254" t="s">
        <v>31</v>
      </c>
      <c r="AK13" s="488" t="s">
        <v>124</v>
      </c>
      <c r="AL13" s="255" t="s">
        <v>116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52" ht="13.5" thickBot="1">
      <c r="A14" s="39" t="s">
        <v>27</v>
      </c>
      <c r="B14" s="25" t="s">
        <v>28</v>
      </c>
      <c r="C14" s="35"/>
      <c r="D14" s="19" t="s">
        <v>29</v>
      </c>
      <c r="E14" s="485"/>
      <c r="F14" s="590" t="s">
        <v>119</v>
      </c>
      <c r="G14" s="587" t="s">
        <v>109</v>
      </c>
      <c r="H14" s="555"/>
      <c r="I14" s="573" t="s">
        <v>30</v>
      </c>
      <c r="J14" s="569"/>
      <c r="K14" s="172"/>
      <c r="L14" s="17"/>
      <c r="M14" s="17"/>
      <c r="N14" s="174"/>
      <c r="O14" s="20"/>
      <c r="P14" s="17"/>
      <c r="Q14" s="3"/>
      <c r="R14" s="142" t="s">
        <v>25</v>
      </c>
      <c r="S14" s="2"/>
      <c r="T14" s="569"/>
      <c r="U14" s="113" t="s">
        <v>24</v>
      </c>
      <c r="V14" s="35" t="s">
        <v>25</v>
      </c>
      <c r="W14" s="262"/>
      <c r="X14" s="262"/>
      <c r="Y14" s="345" t="s">
        <v>69</v>
      </c>
      <c r="Z14" s="1146" t="s">
        <v>64</v>
      </c>
      <c r="AA14" s="344" t="s">
        <v>69</v>
      </c>
      <c r="AB14" s="257" t="s">
        <v>63</v>
      </c>
      <c r="AC14" s="375" t="s">
        <v>128</v>
      </c>
      <c r="AD14" s="257" t="s">
        <v>131</v>
      </c>
      <c r="AE14" s="345" t="s">
        <v>91</v>
      </c>
      <c r="AF14" s="257" t="s">
        <v>96</v>
      </c>
      <c r="AG14" s="346" t="s">
        <v>99</v>
      </c>
      <c r="AH14" s="257"/>
      <c r="AI14" s="256"/>
      <c r="AJ14" s="256"/>
      <c r="AK14" s="490" t="s">
        <v>16</v>
      </c>
      <c r="AL14" s="258" t="s">
        <v>117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3.5" thickBot="1">
      <c r="A15" s="521"/>
      <c r="B15" s="925" t="s">
        <v>133</v>
      </c>
      <c r="C15" s="522">
        <f>D15+E15+F15+G15+H15</f>
        <v>3344452</v>
      </c>
      <c r="D15" s="415">
        <f>SUM('MF :KFA'!D15)</f>
        <v>2079507</v>
      </c>
      <c r="E15" s="513">
        <f>SUM('MF :KFA'!E15)</f>
        <v>313922</v>
      </c>
      <c r="F15" s="513">
        <f>SUM('MF :KFA'!F15)</f>
        <v>74221</v>
      </c>
      <c r="G15" s="513">
        <f>SUM('MF :KFA'!G15)</f>
        <v>363500</v>
      </c>
      <c r="H15" s="523">
        <f>SUM('MF :KFA'!H15)</f>
        <v>513302</v>
      </c>
      <c r="I15" s="413">
        <f>SUM('MF :KFA'!I15)</f>
        <v>458361</v>
      </c>
      <c r="J15" s="413">
        <f>K15+O15+P15+Q15+R15+S15-1992</f>
        <v>15035556</v>
      </c>
      <c r="K15" s="415">
        <f>L15+N15</f>
        <v>7821874</v>
      </c>
      <c r="L15" s="513">
        <f>SUM('MF :KFA'!L15)</f>
        <v>7763961</v>
      </c>
      <c r="M15" s="523">
        <f>SUM('MF :KFA'!M15)</f>
        <v>0</v>
      </c>
      <c r="N15" s="523">
        <f>SUM('MF :KFA'!N15)</f>
        <v>57913</v>
      </c>
      <c r="O15" s="523">
        <f>SUM('MF :KFA'!O15)</f>
        <v>2659775</v>
      </c>
      <c r="P15" s="513">
        <f>SUM('MF :KFA'!P15)</f>
        <v>77640</v>
      </c>
      <c r="Q15" s="523">
        <f>SUM('MF :KFA'!Q15)</f>
        <v>754553</v>
      </c>
      <c r="R15" s="414">
        <f>SUM('MF :KFA'!R15)</f>
        <v>2091033</v>
      </c>
      <c r="S15" s="461">
        <f>SUM('MF :KFA'!S15)</f>
        <v>1632673</v>
      </c>
      <c r="T15" s="523">
        <f>SUM('MF :KFA'!T15)</f>
        <v>2393042</v>
      </c>
      <c r="U15" s="414">
        <f>SUM('MF :KFA'!U15)</f>
        <v>760369</v>
      </c>
      <c r="V15" s="461">
        <f>SUM('MF :KFA'!V15)</f>
        <v>0</v>
      </c>
      <c r="W15" s="512">
        <v>0</v>
      </c>
      <c r="X15" s="512">
        <f>SUM('MF :KFA'!W15)+'MF '!X15</f>
        <v>15795925</v>
      </c>
      <c r="Y15" s="512">
        <f>'MF '!Y15+'GFŘ '!X15</f>
        <v>7416100</v>
      </c>
      <c r="Z15" s="512">
        <f>'MF '!Z15</f>
        <v>2437228</v>
      </c>
      <c r="AA15" s="512">
        <f>GŘC!Z15</f>
        <v>4430298</v>
      </c>
      <c r="AB15" s="512">
        <f>ÚZSVM!AA15</f>
        <v>1496334</v>
      </c>
      <c r="AC15" s="512">
        <f>SUM('MF :KFA'!AB15)</f>
        <v>406961</v>
      </c>
      <c r="AD15" s="512">
        <f>KFA!AA15</f>
        <v>15965</v>
      </c>
      <c r="AE15" s="512">
        <f>'MF '!AC15+'GFŘ '!AC15+GŘC!AB15+ÚZSVM!AC15+KFA!AC15</f>
        <v>6048980</v>
      </c>
      <c r="AF15" s="512">
        <f>GŘC!AC15</f>
        <v>1655461</v>
      </c>
      <c r="AG15" s="512">
        <f>ÚZSVM!AE15</f>
        <v>59520</v>
      </c>
      <c r="AH15" s="512">
        <f>SUM('MF :KFA'!AG15)</f>
        <v>323</v>
      </c>
      <c r="AI15" s="512">
        <v>0</v>
      </c>
      <c r="AJ15" s="514">
        <f>'MF '!AG15</f>
        <v>323</v>
      </c>
      <c r="AK15" s="515">
        <f>'MF '!AH15+GŘC!AA15</f>
        <v>369329</v>
      </c>
      <c r="AL15" s="516">
        <f>'MF '!AI15</f>
        <v>80858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48" customFormat="1" ht="12.75" hidden="1">
      <c r="A16" s="41"/>
      <c r="B16" s="340"/>
      <c r="C16" s="104"/>
      <c r="D16" s="103"/>
      <c r="E16" s="100"/>
      <c r="F16" s="559"/>
      <c r="G16" s="103"/>
      <c r="H16" s="100"/>
      <c r="I16" s="102"/>
      <c r="J16" s="102"/>
      <c r="K16" s="103"/>
      <c r="L16" s="101"/>
      <c r="M16" s="100"/>
      <c r="N16" s="100"/>
      <c r="O16" s="100"/>
      <c r="P16" s="101"/>
      <c r="Q16" s="100"/>
      <c r="R16" s="117"/>
      <c r="S16" s="304"/>
      <c r="T16" s="100"/>
      <c r="U16" s="117"/>
      <c r="V16" s="304"/>
      <c r="W16" s="268"/>
      <c r="X16" s="268"/>
      <c r="Y16" s="343"/>
      <c r="Z16" s="66"/>
      <c r="AA16" s="66"/>
      <c r="AB16" s="66"/>
      <c r="AC16" s="310"/>
      <c r="AD16" s="1046"/>
      <c r="AE16" s="65"/>
      <c r="AF16" s="66"/>
      <c r="AG16" s="66"/>
      <c r="AH16" s="66"/>
      <c r="AI16" s="66"/>
      <c r="AJ16" s="66"/>
      <c r="AK16" s="310"/>
      <c r="AL16" s="259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</row>
    <row r="17" spans="1:52" ht="12.75">
      <c r="A17" s="5"/>
      <c r="B17" s="111" t="s">
        <v>32</v>
      </c>
      <c r="C17" s="1341"/>
      <c r="D17" s="185"/>
      <c r="E17" s="188"/>
      <c r="F17" s="189"/>
      <c r="G17" s="185"/>
      <c r="H17" s="186"/>
      <c r="I17" s="187"/>
      <c r="J17" s="234"/>
      <c r="K17" s="233"/>
      <c r="L17" s="186"/>
      <c r="M17" s="188"/>
      <c r="N17" s="188"/>
      <c r="O17" s="188"/>
      <c r="P17" s="186"/>
      <c r="Q17" s="188"/>
      <c r="R17" s="1297"/>
      <c r="S17" s="702"/>
      <c r="T17" s="1231">
        <f aca="true" t="shared" si="0" ref="T17:T33">S17+U17</f>
        <v>0</v>
      </c>
      <c r="U17" s="189"/>
      <c r="V17" s="190"/>
      <c r="W17" s="269"/>
      <c r="X17" s="269">
        <f>U17+J17</f>
        <v>0</v>
      </c>
      <c r="Y17" s="362"/>
      <c r="Z17" s="536"/>
      <c r="AA17" s="535"/>
      <c r="AB17" s="677"/>
      <c r="AC17" s="794"/>
      <c r="AD17" s="1047"/>
      <c r="AE17" s="675"/>
      <c r="AF17" s="260"/>
      <c r="AG17" s="260"/>
      <c r="AH17" s="260"/>
      <c r="AI17" s="260"/>
      <c r="AJ17" s="260"/>
      <c r="AK17" s="700"/>
      <c r="AL17" s="701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12.75">
      <c r="A18" s="81">
        <v>3</v>
      </c>
      <c r="B18" s="140" t="s">
        <v>134</v>
      </c>
      <c r="C18" s="671">
        <f aca="true" t="shared" si="1" ref="C18:C33">D18+E18+F18+G18+H18</f>
        <v>0</v>
      </c>
      <c r="D18" s="686"/>
      <c r="E18" s="687"/>
      <c r="F18" s="688"/>
      <c r="G18" s="686"/>
      <c r="H18" s="689"/>
      <c r="I18" s="690"/>
      <c r="J18" s="712">
        <f aca="true" t="shared" si="2" ref="J18:J49">K18+O18+P18+Q18+R18+S18</f>
        <v>409</v>
      </c>
      <c r="K18" s="367">
        <f>L18+N18</f>
        <v>303</v>
      </c>
      <c r="L18" s="370">
        <v>303</v>
      </c>
      <c r="M18" s="370"/>
      <c r="N18" s="370"/>
      <c r="O18" s="370">
        <v>103</v>
      </c>
      <c r="P18" s="370">
        <v>3</v>
      </c>
      <c r="Q18" s="714"/>
      <c r="R18" s="396"/>
      <c r="S18" s="715"/>
      <c r="T18" s="716">
        <f t="shared" si="0"/>
        <v>0</v>
      </c>
      <c r="U18" s="717"/>
      <c r="V18" s="715"/>
      <c r="W18" s="715"/>
      <c r="X18" s="247">
        <f>U18+J18</f>
        <v>409</v>
      </c>
      <c r="Y18" s="718"/>
      <c r="Z18" s="499">
        <v>409</v>
      </c>
      <c r="AA18" s="379"/>
      <c r="AB18" s="499"/>
      <c r="AC18" s="396"/>
      <c r="AD18" s="1048"/>
      <c r="AE18" s="782">
        <v>303</v>
      </c>
      <c r="AF18" s="713"/>
      <c r="AG18" s="713"/>
      <c r="AH18" s="684"/>
      <c r="AI18" s="684"/>
      <c r="AJ18" s="684"/>
      <c r="AK18" s="684"/>
      <c r="AL18" s="71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12.75">
      <c r="A19" s="183">
        <v>3</v>
      </c>
      <c r="B19" s="140" t="s">
        <v>135</v>
      </c>
      <c r="C19" s="671">
        <f t="shared" si="1"/>
        <v>0</v>
      </c>
      <c r="D19" s="203"/>
      <c r="E19" s="353"/>
      <c r="F19" s="198"/>
      <c r="G19" s="203"/>
      <c r="H19" s="207"/>
      <c r="I19" s="206"/>
      <c r="J19" s="208">
        <f>K19+O19+P19+Q19+R19+S19</f>
        <v>0</v>
      </c>
      <c r="K19" s="1224">
        <f>L19+N19</f>
        <v>-4</v>
      </c>
      <c r="L19" s="1224">
        <v>384</v>
      </c>
      <c r="M19" s="1225"/>
      <c r="N19" s="1226">
        <v>-388</v>
      </c>
      <c r="O19" s="306"/>
      <c r="P19" s="370">
        <v>4</v>
      </c>
      <c r="Q19" s="306"/>
      <c r="R19" s="1298"/>
      <c r="S19" s="727"/>
      <c r="T19" s="1265">
        <f t="shared" si="0"/>
        <v>0</v>
      </c>
      <c r="U19" s="724"/>
      <c r="V19" s="202"/>
      <c r="W19" s="202"/>
      <c r="X19" s="247">
        <f>U19+J19</f>
        <v>0</v>
      </c>
      <c r="Y19" s="363"/>
      <c r="Z19" s="370"/>
      <c r="AA19" s="395"/>
      <c r="AB19" s="499"/>
      <c r="AC19" s="396"/>
      <c r="AD19" s="1048"/>
      <c r="AE19" s="265">
        <v>384</v>
      </c>
      <c r="AF19" s="207"/>
      <c r="AG19" s="207"/>
      <c r="AH19" s="207"/>
      <c r="AI19" s="273"/>
      <c r="AJ19" s="273"/>
      <c r="AK19" s="273"/>
      <c r="AL19" s="20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12.75">
      <c r="A20" s="183">
        <v>3</v>
      </c>
      <c r="B20" s="140" t="s">
        <v>136</v>
      </c>
      <c r="C20" s="671">
        <f t="shared" si="1"/>
        <v>0</v>
      </c>
      <c r="D20" s="203"/>
      <c r="E20" s="353"/>
      <c r="F20" s="198"/>
      <c r="G20" s="203"/>
      <c r="H20" s="207"/>
      <c r="I20" s="206"/>
      <c r="J20" s="208">
        <f t="shared" si="2"/>
        <v>9000</v>
      </c>
      <c r="K20" s="265">
        <f>L20+N20</f>
        <v>9000</v>
      </c>
      <c r="L20" s="448"/>
      <c r="M20" s="307"/>
      <c r="N20" s="307">
        <v>9000</v>
      </c>
      <c r="O20" s="239"/>
      <c r="P20" s="239"/>
      <c r="Q20" s="307"/>
      <c r="R20" s="245"/>
      <c r="S20" s="660"/>
      <c r="T20" s="577">
        <f t="shared" si="0"/>
        <v>0</v>
      </c>
      <c r="U20" s="222"/>
      <c r="V20" s="204"/>
      <c r="W20" s="204"/>
      <c r="X20" s="247">
        <f aca="true" t="shared" si="3" ref="X20:X33">U20+J20</f>
        <v>9000</v>
      </c>
      <c r="Y20" s="1164">
        <v>9000</v>
      </c>
      <c r="Z20" s="370"/>
      <c r="AA20" s="368"/>
      <c r="AB20" s="499"/>
      <c r="AC20" s="396"/>
      <c r="AD20" s="1048"/>
      <c r="AE20" s="265"/>
      <c r="AF20" s="209"/>
      <c r="AG20" s="209"/>
      <c r="AH20" s="209"/>
      <c r="AI20" s="273"/>
      <c r="AJ20" s="273"/>
      <c r="AK20" s="489"/>
      <c r="AL20" s="27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s="647" customFormat="1" ht="12.75">
      <c r="A21" s="183">
        <v>3</v>
      </c>
      <c r="B21" s="140" t="s">
        <v>137</v>
      </c>
      <c r="C21" s="671">
        <f t="shared" si="1"/>
        <v>0</v>
      </c>
      <c r="D21" s="637"/>
      <c r="E21" s="638"/>
      <c r="F21" s="639"/>
      <c r="G21" s="637"/>
      <c r="H21" s="640"/>
      <c r="I21" s="636"/>
      <c r="J21" s="730">
        <f t="shared" si="2"/>
        <v>13000</v>
      </c>
      <c r="K21" s="665">
        <f aca="true" t="shared" si="4" ref="K21:K48">L21+N21</f>
        <v>0</v>
      </c>
      <c r="L21" s="370"/>
      <c r="M21" s="619"/>
      <c r="N21" s="641"/>
      <c r="O21" s="642"/>
      <c r="P21" s="642"/>
      <c r="Q21" s="619"/>
      <c r="R21" s="1298">
        <v>13000</v>
      </c>
      <c r="S21" s="660"/>
      <c r="T21" s="661">
        <f t="shared" si="0"/>
        <v>0</v>
      </c>
      <c r="U21" s="662"/>
      <c r="V21" s="663"/>
      <c r="W21" s="663"/>
      <c r="X21" s="247">
        <f t="shared" si="3"/>
        <v>13000</v>
      </c>
      <c r="Y21" s="366"/>
      <c r="Z21" s="370">
        <v>13000</v>
      </c>
      <c r="AA21" s="664"/>
      <c r="AB21" s="795"/>
      <c r="AC21" s="397"/>
      <c r="AD21" s="1049"/>
      <c r="AE21" s="584"/>
      <c r="AF21" s="640"/>
      <c r="AG21" s="643"/>
      <c r="AH21" s="643"/>
      <c r="AI21" s="644"/>
      <c r="AJ21" s="644"/>
      <c r="AK21" s="1377"/>
      <c r="AL21" s="645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</row>
    <row r="22" spans="1:52" ht="12.75">
      <c r="A22" s="183">
        <v>3</v>
      </c>
      <c r="B22" s="140" t="s">
        <v>138</v>
      </c>
      <c r="C22" s="671">
        <f t="shared" si="1"/>
        <v>0</v>
      </c>
      <c r="D22" s="205"/>
      <c r="E22" s="355"/>
      <c r="F22" s="561"/>
      <c r="G22" s="205"/>
      <c r="H22" s="209"/>
      <c r="I22" s="211"/>
      <c r="J22" s="201">
        <f t="shared" si="2"/>
        <v>0</v>
      </c>
      <c r="K22" s="212">
        <f t="shared" si="4"/>
        <v>0</v>
      </c>
      <c r="L22" s="731"/>
      <c r="M22" s="210"/>
      <c r="N22" s="732"/>
      <c r="O22" s="210"/>
      <c r="P22" s="220"/>
      <c r="Q22" s="210"/>
      <c r="R22" s="245"/>
      <c r="S22" s="660"/>
      <c r="T22" s="577">
        <f t="shared" si="0"/>
        <v>0</v>
      </c>
      <c r="U22" s="198"/>
      <c r="V22" s="202"/>
      <c r="W22" s="263"/>
      <c r="X22" s="263">
        <f t="shared" si="3"/>
        <v>0</v>
      </c>
      <c r="Y22" s="733">
        <v>-7533</v>
      </c>
      <c r="Z22" s="395">
        <v>7533</v>
      </c>
      <c r="AA22" s="395"/>
      <c r="AB22" s="499"/>
      <c r="AC22" s="396"/>
      <c r="AD22" s="1048"/>
      <c r="AE22" s="745"/>
      <c r="AF22" s="732"/>
      <c r="AG22" s="746"/>
      <c r="AH22" s="746"/>
      <c r="AI22" s="747"/>
      <c r="AJ22" s="747"/>
      <c r="AK22" s="489"/>
      <c r="AL22" s="27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48" s="624" customFormat="1" ht="12.75">
      <c r="A23" s="81">
        <v>3</v>
      </c>
      <c r="B23" s="140" t="s">
        <v>139</v>
      </c>
      <c r="C23" s="671">
        <f t="shared" si="1"/>
        <v>0</v>
      </c>
      <c r="D23" s="631"/>
      <c r="E23" s="632"/>
      <c r="F23" s="633"/>
      <c r="G23" s="631"/>
      <c r="H23" s="615"/>
      <c r="I23" s="630"/>
      <c r="J23" s="671">
        <f t="shared" si="2"/>
        <v>-680</v>
      </c>
      <c r="K23" s="367">
        <f t="shared" si="4"/>
        <v>0</v>
      </c>
      <c r="L23" s="370"/>
      <c r="M23" s="615"/>
      <c r="N23" s="732"/>
      <c r="O23" s="615"/>
      <c r="P23" s="615"/>
      <c r="Q23" s="615"/>
      <c r="R23" s="433">
        <v>-680</v>
      </c>
      <c r="S23" s="616"/>
      <c r="T23" s="591">
        <f t="shared" si="0"/>
        <v>0</v>
      </c>
      <c r="U23" s="566"/>
      <c r="V23" s="667"/>
      <c r="W23" s="667"/>
      <c r="X23" s="247">
        <f t="shared" si="3"/>
        <v>-680</v>
      </c>
      <c r="Y23" s="220"/>
      <c r="Z23" s="220"/>
      <c r="AA23" s="220"/>
      <c r="AB23" s="499">
        <v>-680</v>
      </c>
      <c r="AC23" s="618"/>
      <c r="AD23" s="1050"/>
      <c r="AE23" s="748"/>
      <c r="AF23" s="749"/>
      <c r="AG23" s="750"/>
      <c r="AH23" s="750"/>
      <c r="AI23" s="751"/>
      <c r="AJ23" s="751"/>
      <c r="AK23" s="621"/>
      <c r="AL23" s="635"/>
      <c r="AM23" s="623"/>
      <c r="AN23" s="623"/>
      <c r="AO23" s="623"/>
      <c r="AP23" s="623"/>
      <c r="AQ23" s="623"/>
      <c r="AR23" s="623"/>
      <c r="AS23" s="623"/>
      <c r="AT23" s="623"/>
      <c r="AU23" s="623"/>
      <c r="AV23" s="623"/>
    </row>
    <row r="24" spans="1:48" ht="12.75">
      <c r="A24" s="183">
        <v>3</v>
      </c>
      <c r="B24" s="140" t="s">
        <v>140</v>
      </c>
      <c r="C24" s="671">
        <f t="shared" si="1"/>
        <v>0</v>
      </c>
      <c r="D24" s="212"/>
      <c r="E24" s="223"/>
      <c r="F24" s="562"/>
      <c r="G24" s="212"/>
      <c r="H24" s="220"/>
      <c r="I24" s="201"/>
      <c r="J24" s="201">
        <f t="shared" si="2"/>
        <v>0</v>
      </c>
      <c r="K24" s="212">
        <f t="shared" si="4"/>
        <v>0</v>
      </c>
      <c r="L24" s="370"/>
      <c r="M24" s="196"/>
      <c r="N24" s="732"/>
      <c r="O24" s="196"/>
      <c r="P24" s="196"/>
      <c r="Q24" s="196"/>
      <c r="R24" s="1230"/>
      <c r="S24" s="247"/>
      <c r="T24" s="577">
        <f t="shared" si="0"/>
        <v>0</v>
      </c>
      <c r="U24" s="222"/>
      <c r="V24" s="221"/>
      <c r="W24" s="1170"/>
      <c r="X24" s="263">
        <f t="shared" si="3"/>
        <v>0</v>
      </c>
      <c r="Y24" s="367">
        <v>-1178</v>
      </c>
      <c r="Z24" s="395">
        <v>3420</v>
      </c>
      <c r="AA24" s="368">
        <v>-2242</v>
      </c>
      <c r="AB24" s="499"/>
      <c r="AC24" s="396"/>
      <c r="AD24" s="1048"/>
      <c r="AE24" s="745"/>
      <c r="AF24" s="732"/>
      <c r="AG24" s="732"/>
      <c r="AH24" s="732"/>
      <c r="AI24" s="747"/>
      <c r="AJ24" s="747"/>
      <c r="AK24" s="489"/>
      <c r="AL24" s="278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>
      <c r="A25" s="183">
        <v>3</v>
      </c>
      <c r="B25" s="140" t="s">
        <v>141</v>
      </c>
      <c r="C25" s="671">
        <f t="shared" si="1"/>
        <v>0</v>
      </c>
      <c r="D25" s="223"/>
      <c r="E25" s="223"/>
      <c r="F25" s="562"/>
      <c r="G25" s="212"/>
      <c r="H25" s="220"/>
      <c r="I25" s="201"/>
      <c r="J25" s="201">
        <f aca="true" t="shared" si="5" ref="J25:J31">K25+O25+P25+Q25+R25+S25</f>
        <v>6000</v>
      </c>
      <c r="K25" s="212">
        <f t="shared" si="4"/>
        <v>0</v>
      </c>
      <c r="L25" s="370"/>
      <c r="M25" s="210"/>
      <c r="N25" s="732"/>
      <c r="O25" s="209"/>
      <c r="P25" s="209"/>
      <c r="Q25" s="209"/>
      <c r="R25" s="245">
        <v>6000</v>
      </c>
      <c r="S25" s="246"/>
      <c r="T25" s="541">
        <f t="shared" si="0"/>
        <v>0</v>
      </c>
      <c r="U25" s="566"/>
      <c r="V25" s="221"/>
      <c r="W25" s="221"/>
      <c r="X25" s="247">
        <f t="shared" si="3"/>
        <v>6000</v>
      </c>
      <c r="Y25" s="367"/>
      <c r="Z25" s="395">
        <v>6000</v>
      </c>
      <c r="AA25" s="368"/>
      <c r="AB25" s="499"/>
      <c r="AC25" s="396"/>
      <c r="AD25" s="1048"/>
      <c r="AE25" s="745"/>
      <c r="AF25" s="732"/>
      <c r="AG25" s="732"/>
      <c r="AH25" s="732"/>
      <c r="AI25" s="747"/>
      <c r="AJ25" s="747"/>
      <c r="AK25" s="489"/>
      <c r="AL25" s="278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>
      <c r="A26" s="183">
        <v>3</v>
      </c>
      <c r="B26" s="140" t="s">
        <v>142</v>
      </c>
      <c r="C26" s="671">
        <f t="shared" si="1"/>
        <v>0</v>
      </c>
      <c r="D26" s="223"/>
      <c r="E26" s="223"/>
      <c r="F26" s="562"/>
      <c r="G26" s="212"/>
      <c r="H26" s="220"/>
      <c r="I26" s="201"/>
      <c r="J26" s="201">
        <f t="shared" si="5"/>
        <v>0</v>
      </c>
      <c r="K26" s="212">
        <f t="shared" si="4"/>
        <v>0</v>
      </c>
      <c r="L26" s="370"/>
      <c r="M26" s="210"/>
      <c r="N26" s="732"/>
      <c r="O26" s="209"/>
      <c r="P26" s="209"/>
      <c r="Q26" s="209"/>
      <c r="R26" s="245"/>
      <c r="S26" s="246"/>
      <c r="T26" s="541">
        <f t="shared" si="0"/>
        <v>20000</v>
      </c>
      <c r="U26" s="562">
        <v>20000</v>
      </c>
      <c r="V26" s="221"/>
      <c r="W26" s="221"/>
      <c r="X26" s="247">
        <f t="shared" si="3"/>
        <v>20000</v>
      </c>
      <c r="Y26" s="367"/>
      <c r="Z26" s="395"/>
      <c r="AA26" s="368">
        <v>20000</v>
      </c>
      <c r="AB26" s="499"/>
      <c r="AC26" s="396"/>
      <c r="AD26" s="1048"/>
      <c r="AE26" s="745"/>
      <c r="AF26" s="732"/>
      <c r="AG26" s="732"/>
      <c r="AH26" s="732"/>
      <c r="AI26" s="747"/>
      <c r="AJ26" s="747"/>
      <c r="AK26" s="489"/>
      <c r="AL26" s="278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>
      <c r="A27" s="183">
        <v>3</v>
      </c>
      <c r="B27" s="140" t="s">
        <v>143</v>
      </c>
      <c r="C27" s="671">
        <f t="shared" si="1"/>
        <v>0</v>
      </c>
      <c r="D27" s="223"/>
      <c r="E27" s="223"/>
      <c r="F27" s="562"/>
      <c r="G27" s="212"/>
      <c r="H27" s="220"/>
      <c r="I27" s="201"/>
      <c r="J27" s="201">
        <f t="shared" si="5"/>
        <v>49500</v>
      </c>
      <c r="K27" s="212">
        <f t="shared" si="4"/>
        <v>0</v>
      </c>
      <c r="L27" s="370"/>
      <c r="M27" s="210"/>
      <c r="N27" s="732"/>
      <c r="O27" s="209"/>
      <c r="P27" s="209"/>
      <c r="Q27" s="209"/>
      <c r="R27" s="245">
        <v>49500</v>
      </c>
      <c r="S27" s="246"/>
      <c r="T27" s="541">
        <f t="shared" si="0"/>
        <v>0</v>
      </c>
      <c r="U27" s="562"/>
      <c r="V27" s="221"/>
      <c r="W27" s="221"/>
      <c r="X27" s="247">
        <f t="shared" si="3"/>
        <v>49500</v>
      </c>
      <c r="Y27" s="367">
        <v>49500</v>
      </c>
      <c r="Z27" s="395"/>
      <c r="AA27" s="368"/>
      <c r="AB27" s="499"/>
      <c r="AC27" s="396"/>
      <c r="AD27" s="1048"/>
      <c r="AE27" s="745"/>
      <c r="AF27" s="732"/>
      <c r="AG27" s="732"/>
      <c r="AH27" s="732"/>
      <c r="AI27" s="747"/>
      <c r="AJ27" s="747"/>
      <c r="AK27" s="489"/>
      <c r="AL27" s="278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>
      <c r="A28" s="183">
        <v>3</v>
      </c>
      <c r="B28" s="140" t="s">
        <v>144</v>
      </c>
      <c r="C28" s="671">
        <f t="shared" si="1"/>
        <v>0</v>
      </c>
      <c r="D28" s="223"/>
      <c r="E28" s="223"/>
      <c r="F28" s="562"/>
      <c r="G28" s="212"/>
      <c r="H28" s="220"/>
      <c r="I28" s="201"/>
      <c r="J28" s="712">
        <f t="shared" si="5"/>
        <v>8976.4</v>
      </c>
      <c r="K28" s="265">
        <f t="shared" si="4"/>
        <v>6649.2</v>
      </c>
      <c r="L28" s="209">
        <v>6649.2</v>
      </c>
      <c r="M28" s="209"/>
      <c r="N28" s="209"/>
      <c r="O28" s="209">
        <v>2260.7</v>
      </c>
      <c r="P28" s="209">
        <v>66.5</v>
      </c>
      <c r="Q28" s="209"/>
      <c r="R28" s="245"/>
      <c r="S28" s="246"/>
      <c r="T28" s="541">
        <f t="shared" si="0"/>
        <v>0</v>
      </c>
      <c r="U28" s="562"/>
      <c r="V28" s="221"/>
      <c r="W28" s="221"/>
      <c r="X28" s="1282">
        <f t="shared" si="3"/>
        <v>8976.4</v>
      </c>
      <c r="Y28" s="367"/>
      <c r="Z28" s="395"/>
      <c r="AA28" s="368"/>
      <c r="AB28" s="1166">
        <v>8976.4</v>
      </c>
      <c r="AC28" s="396"/>
      <c r="AD28" s="1048"/>
      <c r="AE28" s="745"/>
      <c r="AF28" s="732"/>
      <c r="AG28" s="313">
        <v>6649.2</v>
      </c>
      <c r="AH28" s="732"/>
      <c r="AI28" s="747"/>
      <c r="AJ28" s="747"/>
      <c r="AK28" s="489"/>
      <c r="AL28" s="278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.75">
      <c r="A29" s="183">
        <v>3</v>
      </c>
      <c r="B29" s="140" t="s">
        <v>145</v>
      </c>
      <c r="C29" s="671">
        <f t="shared" si="1"/>
        <v>0</v>
      </c>
      <c r="D29" s="223"/>
      <c r="E29" s="223"/>
      <c r="F29" s="562"/>
      <c r="G29" s="212"/>
      <c r="H29" s="220"/>
      <c r="I29" s="201"/>
      <c r="J29" s="712">
        <f t="shared" si="5"/>
        <v>0</v>
      </c>
      <c r="K29" s="212">
        <f t="shared" si="4"/>
        <v>0</v>
      </c>
      <c r="L29" s="209"/>
      <c r="M29" s="210"/>
      <c r="N29" s="732"/>
      <c r="O29" s="209"/>
      <c r="P29" s="209"/>
      <c r="Q29" s="209"/>
      <c r="R29" s="245"/>
      <c r="S29" s="246"/>
      <c r="T29" s="541">
        <f t="shared" si="0"/>
        <v>7741</v>
      </c>
      <c r="U29" s="562">
        <v>7741</v>
      </c>
      <c r="V29" s="221"/>
      <c r="W29" s="221"/>
      <c r="X29" s="247">
        <f t="shared" si="3"/>
        <v>7741</v>
      </c>
      <c r="Y29" s="367"/>
      <c r="Z29" s="395">
        <v>7741</v>
      </c>
      <c r="AA29" s="368"/>
      <c r="AB29" s="499"/>
      <c r="AC29" s="396"/>
      <c r="AD29" s="1048"/>
      <c r="AE29" s="745"/>
      <c r="AF29" s="732"/>
      <c r="AG29" s="732"/>
      <c r="AH29" s="732"/>
      <c r="AI29" s="747"/>
      <c r="AJ29" s="747"/>
      <c r="AK29" s="489"/>
      <c r="AL29" s="278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>
      <c r="A30" s="81">
        <v>3</v>
      </c>
      <c r="B30" s="140" t="s">
        <v>146</v>
      </c>
      <c r="C30" s="671">
        <f t="shared" si="1"/>
        <v>0</v>
      </c>
      <c r="D30" s="54"/>
      <c r="E30" s="54"/>
      <c r="F30" s="59"/>
      <c r="G30" s="52"/>
      <c r="H30" s="53"/>
      <c r="I30" s="51"/>
      <c r="J30" s="712">
        <f t="shared" si="5"/>
        <v>242124</v>
      </c>
      <c r="K30" s="52">
        <f t="shared" si="4"/>
        <v>0</v>
      </c>
      <c r="L30" s="370"/>
      <c r="M30" s="160"/>
      <c r="N30" s="732"/>
      <c r="O30" s="160"/>
      <c r="P30" s="160"/>
      <c r="Q30" s="160"/>
      <c r="R30" s="176"/>
      <c r="S30" s="85">
        <v>242124</v>
      </c>
      <c r="T30" s="83">
        <f t="shared" si="0"/>
        <v>242124</v>
      </c>
      <c r="U30" s="176"/>
      <c r="V30" s="131"/>
      <c r="W30" s="131"/>
      <c r="X30" s="247">
        <f t="shared" si="3"/>
        <v>242124</v>
      </c>
      <c r="Y30" s="367"/>
      <c r="Z30" s="395">
        <v>242124</v>
      </c>
      <c r="AA30" s="368"/>
      <c r="AB30" s="499"/>
      <c r="AC30" s="396"/>
      <c r="AD30" s="1048"/>
      <c r="AE30" s="745"/>
      <c r="AF30" s="752"/>
      <c r="AG30" s="752"/>
      <c r="AH30" s="752"/>
      <c r="AI30" s="753"/>
      <c r="AJ30" s="753"/>
      <c r="AK30" s="316"/>
      <c r="AL30" s="14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655" customFormat="1" ht="12.75">
      <c r="A31" s="183">
        <v>3</v>
      </c>
      <c r="B31" s="140" t="s">
        <v>147</v>
      </c>
      <c r="C31" s="671">
        <f t="shared" si="1"/>
        <v>0</v>
      </c>
      <c r="D31" s="648"/>
      <c r="E31" s="648"/>
      <c r="F31" s="649"/>
      <c r="G31" s="650"/>
      <c r="H31" s="651"/>
      <c r="I31" s="301"/>
      <c r="J31" s="201">
        <f t="shared" si="5"/>
        <v>0</v>
      </c>
      <c r="K31" s="212">
        <f t="shared" si="4"/>
        <v>0</v>
      </c>
      <c r="L31" s="370"/>
      <c r="M31" s="210"/>
      <c r="N31" s="403"/>
      <c r="O31" s="210"/>
      <c r="P31" s="210"/>
      <c r="Q31" s="210"/>
      <c r="R31" s="245"/>
      <c r="S31" s="247"/>
      <c r="T31" s="541">
        <f t="shared" si="0"/>
        <v>97000</v>
      </c>
      <c r="U31" s="245">
        <v>97000</v>
      </c>
      <c r="V31" s="221"/>
      <c r="W31" s="221"/>
      <c r="X31" s="247">
        <f t="shared" si="3"/>
        <v>97000</v>
      </c>
      <c r="Y31" s="212">
        <v>97000</v>
      </c>
      <c r="Z31" s="448"/>
      <c r="AA31" s="220"/>
      <c r="AB31" s="543"/>
      <c r="AC31" s="759"/>
      <c r="AD31" s="1051"/>
      <c r="AE31" s="760"/>
      <c r="AF31" s="220"/>
      <c r="AG31" s="220"/>
      <c r="AH31" s="220"/>
      <c r="AI31" s="273"/>
      <c r="AJ31" s="273"/>
      <c r="AK31" s="489"/>
      <c r="AL31" s="1340"/>
      <c r="AM31" s="654"/>
      <c r="AN31" s="654"/>
      <c r="AO31" s="654"/>
      <c r="AP31" s="654"/>
      <c r="AQ31" s="654"/>
      <c r="AR31" s="654"/>
      <c r="AS31" s="654"/>
      <c r="AT31" s="654"/>
      <c r="AU31" s="654"/>
      <c r="AV31" s="654"/>
    </row>
    <row r="32" spans="1:48" ht="13.5" thickBot="1">
      <c r="A32" s="1092"/>
      <c r="B32" s="1093"/>
      <c r="C32" s="50">
        <f t="shared" si="1"/>
        <v>0</v>
      </c>
      <c r="D32" s="53"/>
      <c r="E32" s="53"/>
      <c r="F32" s="176"/>
      <c r="G32" s="52"/>
      <c r="H32" s="53"/>
      <c r="I32" s="50"/>
      <c r="J32" s="201">
        <f t="shared" si="2"/>
        <v>0</v>
      </c>
      <c r="K32" s="212">
        <f t="shared" si="4"/>
        <v>0</v>
      </c>
      <c r="L32" s="223"/>
      <c r="M32" s="223"/>
      <c r="N32" s="223"/>
      <c r="O32" s="223"/>
      <c r="P32" s="223"/>
      <c r="Q32" s="210"/>
      <c r="R32" s="245"/>
      <c r="S32" s="247"/>
      <c r="T32" s="541">
        <f t="shared" si="0"/>
        <v>0</v>
      </c>
      <c r="U32" s="245"/>
      <c r="V32" s="202"/>
      <c r="W32" s="263"/>
      <c r="X32" s="1170">
        <f t="shared" si="3"/>
        <v>0</v>
      </c>
      <c r="Y32" s="1095"/>
      <c r="Z32" s="1096"/>
      <c r="AA32" s="1096"/>
      <c r="AB32" s="1103"/>
      <c r="AC32" s="1098"/>
      <c r="AD32" s="1104"/>
      <c r="AE32" s="1105"/>
      <c r="AF32" s="1096"/>
      <c r="AG32" s="1096"/>
      <c r="AH32" s="1096"/>
      <c r="AI32" s="1100"/>
      <c r="AJ32" s="1100"/>
      <c r="AK32" s="1106"/>
      <c r="AL32" s="1438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3.5" hidden="1" thickBot="1">
      <c r="A33" s="128"/>
      <c r="B33" s="47"/>
      <c r="C33" s="108">
        <f t="shared" si="1"/>
        <v>0</v>
      </c>
      <c r="D33" s="109"/>
      <c r="E33" s="356"/>
      <c r="F33" s="356"/>
      <c r="G33" s="109"/>
      <c r="H33" s="129"/>
      <c r="I33" s="110"/>
      <c r="J33" s="51">
        <f t="shared" si="2"/>
        <v>0</v>
      </c>
      <c r="K33" s="232">
        <f t="shared" si="4"/>
        <v>0</v>
      </c>
      <c r="L33" s="129"/>
      <c r="M33" s="129"/>
      <c r="N33" s="406"/>
      <c r="O33" s="238"/>
      <c r="P33" s="129"/>
      <c r="Q33" s="129"/>
      <c r="R33" s="267"/>
      <c r="S33" s="1237"/>
      <c r="T33" s="83">
        <f t="shared" si="0"/>
        <v>0</v>
      </c>
      <c r="U33" s="267"/>
      <c r="V33" s="180"/>
      <c r="W33" s="774"/>
      <c r="X33" s="263">
        <f t="shared" si="3"/>
        <v>0</v>
      </c>
      <c r="Y33" s="369"/>
      <c r="Z33" s="372"/>
      <c r="AA33" s="398"/>
      <c r="AB33" s="398"/>
      <c r="AC33" s="399"/>
      <c r="AD33" s="1052"/>
      <c r="AE33" s="585"/>
      <c r="AF33" s="129"/>
      <c r="AG33" s="279"/>
      <c r="AH33" s="279"/>
      <c r="AI33" s="279"/>
      <c r="AJ33" s="279"/>
      <c r="AK33" s="314"/>
      <c r="AL33" s="280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7.25" customHeight="1" thickBot="1">
      <c r="A34" s="132"/>
      <c r="B34" s="30" t="s">
        <v>33</v>
      </c>
      <c r="C34" s="76">
        <f aca="true" t="shared" si="6" ref="C34:C100">D34+E34+F34+G34+H34</f>
        <v>0</v>
      </c>
      <c r="D34" s="76">
        <f aca="true" t="shared" si="7" ref="D34:I34">SUM(D19:D33)</f>
        <v>0</v>
      </c>
      <c r="E34" s="76">
        <f>SUM(E18:E31)</f>
        <v>0</v>
      </c>
      <c r="F34" s="281">
        <f t="shared" si="7"/>
        <v>0</v>
      </c>
      <c r="G34" s="168">
        <f t="shared" si="7"/>
        <v>0</v>
      </c>
      <c r="H34" s="76">
        <f t="shared" si="7"/>
        <v>0</v>
      </c>
      <c r="I34" s="76">
        <f t="shared" si="7"/>
        <v>0</v>
      </c>
      <c r="J34" s="1331">
        <f>K34+O34+P34+Q34+R34+S34</f>
        <v>328329.4</v>
      </c>
      <c r="K34" s="147">
        <f>SUM(K18:K31)</f>
        <v>15948.2</v>
      </c>
      <c r="L34" s="147">
        <f>SUM(L18:L31)</f>
        <v>7336.2</v>
      </c>
      <c r="M34" s="147">
        <f>SUM(M19:M31)</f>
        <v>0</v>
      </c>
      <c r="N34" s="147">
        <f aca="true" t="shared" si="8" ref="N34:U34">SUM(N18:N31)</f>
        <v>8612</v>
      </c>
      <c r="O34" s="147">
        <f t="shared" si="8"/>
        <v>2363.7</v>
      </c>
      <c r="P34" s="147">
        <f t="shared" si="8"/>
        <v>73.5</v>
      </c>
      <c r="Q34" s="147">
        <f t="shared" si="8"/>
        <v>0</v>
      </c>
      <c r="R34" s="147">
        <f t="shared" si="8"/>
        <v>67820</v>
      </c>
      <c r="S34" s="73">
        <f t="shared" si="8"/>
        <v>242124</v>
      </c>
      <c r="T34" s="168">
        <f t="shared" si="8"/>
        <v>366865</v>
      </c>
      <c r="U34" s="281">
        <f t="shared" si="8"/>
        <v>124741</v>
      </c>
      <c r="V34" s="1433">
        <f>SUM(V18:V32)</f>
        <v>0</v>
      </c>
      <c r="W34" s="1434"/>
      <c r="X34" s="764">
        <f>SUM(X18:X31)</f>
        <v>453070.4</v>
      </c>
      <c r="Y34" s="76">
        <f>SUM(Y18:Y31)</f>
        <v>146789</v>
      </c>
      <c r="Z34" s="118">
        <f aca="true" t="shared" si="9" ref="Z34:AL34">SUM(Z18:Z31)</f>
        <v>280227</v>
      </c>
      <c r="AA34" s="118">
        <f>SUM(AA18:AA31)</f>
        <v>17758</v>
      </c>
      <c r="AB34" s="118">
        <f t="shared" si="9"/>
        <v>8296.4</v>
      </c>
      <c r="AC34" s="118">
        <f t="shared" si="9"/>
        <v>0</v>
      </c>
      <c r="AD34" s="118">
        <f t="shared" si="9"/>
        <v>0</v>
      </c>
      <c r="AE34" s="118">
        <f t="shared" si="9"/>
        <v>687</v>
      </c>
      <c r="AF34" s="118">
        <f t="shared" si="9"/>
        <v>0</v>
      </c>
      <c r="AG34" s="118">
        <f t="shared" si="9"/>
        <v>6649.2</v>
      </c>
      <c r="AH34" s="118">
        <f t="shared" si="9"/>
        <v>0</v>
      </c>
      <c r="AI34" s="118">
        <f t="shared" si="9"/>
        <v>0</v>
      </c>
      <c r="AJ34" s="118">
        <f t="shared" si="9"/>
        <v>0</v>
      </c>
      <c r="AK34" s="118">
        <f t="shared" si="9"/>
        <v>0</v>
      </c>
      <c r="AL34" s="281">
        <f t="shared" si="9"/>
        <v>0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81">
        <v>3</v>
      </c>
      <c r="B35" s="140" t="s">
        <v>148</v>
      </c>
      <c r="C35" s="51">
        <f t="shared" si="6"/>
        <v>0</v>
      </c>
      <c r="D35" s="134"/>
      <c r="E35" s="135"/>
      <c r="F35" s="357"/>
      <c r="G35" s="134"/>
      <c r="H35" s="135"/>
      <c r="I35" s="136"/>
      <c r="J35" s="201">
        <f t="shared" si="2"/>
        <v>3000</v>
      </c>
      <c r="K35" s="212">
        <f>L35+N35</f>
        <v>589</v>
      </c>
      <c r="L35" s="1324">
        <v>567</v>
      </c>
      <c r="M35" s="1325"/>
      <c r="N35" s="1324">
        <v>22</v>
      </c>
      <c r="O35" s="1323">
        <v>200.3</v>
      </c>
      <c r="P35" s="1327">
        <v>5.7</v>
      </c>
      <c r="Q35" s="1328"/>
      <c r="R35" s="1347">
        <v>2205</v>
      </c>
      <c r="S35" s="1238"/>
      <c r="T35" s="763">
        <f aca="true" t="shared" si="10" ref="T35:T40">S35+U35</f>
        <v>0</v>
      </c>
      <c r="U35" s="1249"/>
      <c r="V35" s="1245"/>
      <c r="W35" s="1382"/>
      <c r="X35" s="247">
        <f aca="true" t="shared" si="11" ref="X35:X49">U35+J35</f>
        <v>3000</v>
      </c>
      <c r="Y35" s="54"/>
      <c r="Z35" s="53">
        <v>3000</v>
      </c>
      <c r="AA35" s="53"/>
      <c r="AB35" s="1283"/>
      <c r="AC35" s="313"/>
      <c r="AD35" s="1053"/>
      <c r="AE35" s="329">
        <v>567</v>
      </c>
      <c r="AF35" s="53"/>
      <c r="AG35" s="1161"/>
      <c r="AH35" s="53"/>
      <c r="AI35" s="241">
        <v>3000</v>
      </c>
      <c r="AJ35" s="241"/>
      <c r="AK35" s="316"/>
      <c r="AL35" s="14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1019">
        <v>3</v>
      </c>
      <c r="B36" s="140" t="s">
        <v>149</v>
      </c>
      <c r="C36" s="51">
        <f t="shared" si="6"/>
        <v>0</v>
      </c>
      <c r="D36" s="54"/>
      <c r="E36" s="54"/>
      <c r="F36" s="59"/>
      <c r="G36" s="52"/>
      <c r="H36" s="54"/>
      <c r="I36" s="51"/>
      <c r="J36" s="201">
        <f t="shared" si="2"/>
        <v>-10600</v>
      </c>
      <c r="K36" s="212">
        <f t="shared" si="4"/>
        <v>0</v>
      </c>
      <c r="L36" s="1268"/>
      <c r="M36" s="54"/>
      <c r="N36" s="1343"/>
      <c r="O36" s="1268"/>
      <c r="P36" s="1268"/>
      <c r="Q36" s="59"/>
      <c r="R36" s="176">
        <v>-10600</v>
      </c>
      <c r="S36" s="58"/>
      <c r="T36" s="763">
        <f t="shared" si="10"/>
        <v>10600</v>
      </c>
      <c r="U36" s="146">
        <v>10600</v>
      </c>
      <c r="V36" s="54"/>
      <c r="W36" s="59"/>
      <c r="X36" s="247">
        <f t="shared" si="11"/>
        <v>0</v>
      </c>
      <c r="Y36" s="54"/>
      <c r="Z36" s="53"/>
      <c r="AA36" s="53"/>
      <c r="AB36" s="1283"/>
      <c r="AC36" s="313"/>
      <c r="AD36" s="1053"/>
      <c r="AE36" s="329"/>
      <c r="AF36" s="53"/>
      <c r="AG36" s="1161"/>
      <c r="AH36" s="53"/>
      <c r="AI36" s="241"/>
      <c r="AJ36" s="241"/>
      <c r="AK36" s="316"/>
      <c r="AL36" s="14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>
      <c r="A37" s="1019">
        <v>3</v>
      </c>
      <c r="B37" s="140" t="s">
        <v>150</v>
      </c>
      <c r="C37" s="51">
        <f t="shared" si="6"/>
        <v>0</v>
      </c>
      <c r="D37" s="54"/>
      <c r="E37" s="54"/>
      <c r="F37" s="59"/>
      <c r="G37" s="52"/>
      <c r="H37" s="54"/>
      <c r="I37" s="51"/>
      <c r="J37" s="201">
        <f t="shared" si="2"/>
        <v>0</v>
      </c>
      <c r="K37" s="212">
        <f t="shared" si="4"/>
        <v>0</v>
      </c>
      <c r="L37" s="1268"/>
      <c r="M37" s="54"/>
      <c r="N37" s="1343"/>
      <c r="O37" s="1268"/>
      <c r="P37" s="1268"/>
      <c r="Q37" s="59"/>
      <c r="R37" s="176"/>
      <c r="S37" s="58"/>
      <c r="T37" s="52">
        <f t="shared" si="10"/>
        <v>430625</v>
      </c>
      <c r="U37" s="144">
        <v>430625</v>
      </c>
      <c r="V37" s="54"/>
      <c r="W37" s="59"/>
      <c r="X37" s="247">
        <f t="shared" si="11"/>
        <v>430625</v>
      </c>
      <c r="Y37" s="54">
        <v>430625</v>
      </c>
      <c r="Z37" s="53"/>
      <c r="AA37" s="53"/>
      <c r="AB37" s="1284"/>
      <c r="AC37" s="316"/>
      <c r="AD37" s="1054"/>
      <c r="AE37" s="169"/>
      <c r="AF37" s="53"/>
      <c r="AG37" s="1161"/>
      <c r="AH37" s="53"/>
      <c r="AI37" s="161"/>
      <c r="AJ37" s="161"/>
      <c r="AK37" s="316"/>
      <c r="AL37" s="14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1019">
        <v>3</v>
      </c>
      <c r="B38" s="140" t="s">
        <v>151</v>
      </c>
      <c r="C38" s="51">
        <f t="shared" si="6"/>
        <v>0</v>
      </c>
      <c r="D38" s="54"/>
      <c r="E38" s="54"/>
      <c r="F38" s="59"/>
      <c r="G38" s="52"/>
      <c r="H38" s="54"/>
      <c r="I38" s="51"/>
      <c r="J38" s="201">
        <f t="shared" si="2"/>
        <v>-100</v>
      </c>
      <c r="K38" s="212">
        <f t="shared" si="4"/>
        <v>0</v>
      </c>
      <c r="L38" s="1268"/>
      <c r="M38" s="54"/>
      <c r="N38" s="1343"/>
      <c r="O38" s="1268"/>
      <c r="P38" s="1268"/>
      <c r="Q38" s="59"/>
      <c r="R38" s="176">
        <v>-100</v>
      </c>
      <c r="S38" s="58"/>
      <c r="T38" s="52">
        <f t="shared" si="10"/>
        <v>100</v>
      </c>
      <c r="U38" s="144">
        <v>100</v>
      </c>
      <c r="V38" s="54"/>
      <c r="W38" s="59"/>
      <c r="X38" s="247">
        <f t="shared" si="11"/>
        <v>0</v>
      </c>
      <c r="Y38" s="54"/>
      <c r="Z38" s="53"/>
      <c r="AA38" s="53"/>
      <c r="AB38" s="1284"/>
      <c r="AC38" s="316"/>
      <c r="AD38" s="1054"/>
      <c r="AE38" s="169"/>
      <c r="AF38" s="53"/>
      <c r="AG38" s="1161"/>
      <c r="AH38" s="53"/>
      <c r="AI38" s="161"/>
      <c r="AJ38" s="161"/>
      <c r="AK38" s="316"/>
      <c r="AL38" s="14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2.75">
      <c r="A39" s="1019">
        <v>3</v>
      </c>
      <c r="B39" s="140" t="s">
        <v>152</v>
      </c>
      <c r="C39" s="82">
        <f t="shared" si="6"/>
        <v>0</v>
      </c>
      <c r="D39" s="83"/>
      <c r="E39" s="83"/>
      <c r="F39" s="145"/>
      <c r="G39" s="84"/>
      <c r="H39" s="83"/>
      <c r="I39" s="82"/>
      <c r="J39" s="201">
        <f t="shared" si="2"/>
        <v>0</v>
      </c>
      <c r="K39" s="212">
        <f t="shared" si="4"/>
        <v>0</v>
      </c>
      <c r="L39" s="1269"/>
      <c r="M39" s="83"/>
      <c r="N39" s="1344"/>
      <c r="O39" s="1269"/>
      <c r="P39" s="1269"/>
      <c r="Q39" s="145"/>
      <c r="R39" s="1332">
        <v>-144.6</v>
      </c>
      <c r="S39" s="1178">
        <v>144.6</v>
      </c>
      <c r="T39" s="1333">
        <f t="shared" si="10"/>
        <v>144.6</v>
      </c>
      <c r="U39" s="146"/>
      <c r="V39" s="54"/>
      <c r="W39" s="59"/>
      <c r="X39" s="247">
        <f t="shared" si="11"/>
        <v>0</v>
      </c>
      <c r="Y39" s="83"/>
      <c r="Z39" s="264"/>
      <c r="AA39" s="264"/>
      <c r="AB39" s="1283"/>
      <c r="AC39" s="313"/>
      <c r="AD39" s="1053"/>
      <c r="AE39" s="329"/>
      <c r="AF39" s="264"/>
      <c r="AG39" s="1280"/>
      <c r="AH39" s="264"/>
      <c r="AI39" s="241"/>
      <c r="AJ39" s="241"/>
      <c r="AK39" s="313"/>
      <c r="AL39" s="146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.75">
      <c r="A40" s="1019">
        <v>3</v>
      </c>
      <c r="B40" s="140" t="s">
        <v>153</v>
      </c>
      <c r="C40" s="82">
        <f t="shared" si="6"/>
        <v>0</v>
      </c>
      <c r="D40" s="83"/>
      <c r="E40" s="83"/>
      <c r="F40" s="145"/>
      <c r="G40" s="84"/>
      <c r="H40" s="83"/>
      <c r="I40" s="82"/>
      <c r="J40" s="201">
        <f t="shared" si="2"/>
        <v>2187</v>
      </c>
      <c r="K40" s="212">
        <f t="shared" si="4"/>
        <v>1620</v>
      </c>
      <c r="L40" s="54">
        <v>1620</v>
      </c>
      <c r="M40" s="54"/>
      <c r="N40" s="1343"/>
      <c r="O40" s="1171">
        <v>550.8</v>
      </c>
      <c r="P40" s="1171">
        <v>16.2</v>
      </c>
      <c r="Q40" s="145"/>
      <c r="R40" s="175"/>
      <c r="S40" s="1300"/>
      <c r="T40" s="737">
        <f t="shared" si="10"/>
        <v>0</v>
      </c>
      <c r="U40" s="653"/>
      <c r="V40" s="83"/>
      <c r="W40" s="145"/>
      <c r="X40" s="247">
        <f t="shared" si="11"/>
        <v>2187</v>
      </c>
      <c r="Y40" s="83"/>
      <c r="Z40" s="264">
        <v>2187</v>
      </c>
      <c r="AA40" s="264"/>
      <c r="AB40" s="1283"/>
      <c r="AC40" s="313"/>
      <c r="AD40" s="1053"/>
      <c r="AE40" s="329">
        <v>1620</v>
      </c>
      <c r="AF40" s="264"/>
      <c r="AG40" s="1280"/>
      <c r="AH40" s="264"/>
      <c r="AI40" s="241"/>
      <c r="AJ40" s="241"/>
      <c r="AK40" s="313"/>
      <c r="AL40" s="146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2.75">
      <c r="A41" s="1335">
        <v>1</v>
      </c>
      <c r="B41" s="1336" t="s">
        <v>154</v>
      </c>
      <c r="C41" s="790">
        <f t="shared" si="6"/>
        <v>0</v>
      </c>
      <c r="D41" s="83"/>
      <c r="E41" s="83"/>
      <c r="F41" s="145"/>
      <c r="G41" s="84"/>
      <c r="H41" s="83"/>
      <c r="I41" s="82"/>
      <c r="J41" s="301">
        <f t="shared" si="2"/>
        <v>2000</v>
      </c>
      <c r="K41" s="650">
        <f t="shared" si="4"/>
        <v>0</v>
      </c>
      <c r="L41" s="1337"/>
      <c r="M41" s="1266"/>
      <c r="N41" s="1346"/>
      <c r="O41" s="1337"/>
      <c r="P41" s="1337"/>
      <c r="Q41" s="302"/>
      <c r="R41" s="1338"/>
      <c r="S41" s="246">
        <v>2000</v>
      </c>
      <c r="T41" s="1339">
        <f aca="true" t="shared" si="12" ref="T41:T49">S41+U41</f>
        <v>0</v>
      </c>
      <c r="U41" s="1340">
        <v>-2000</v>
      </c>
      <c r="V41" s="1266"/>
      <c r="W41" s="302"/>
      <c r="X41" s="246">
        <f t="shared" si="11"/>
        <v>0</v>
      </c>
      <c r="Y41" s="83"/>
      <c r="Z41" s="264"/>
      <c r="AA41" s="264"/>
      <c r="AB41" s="1283"/>
      <c r="AC41" s="313"/>
      <c r="AD41" s="1053"/>
      <c r="AE41" s="329"/>
      <c r="AF41" s="264"/>
      <c r="AG41" s="1280"/>
      <c r="AH41" s="264"/>
      <c r="AI41" s="241"/>
      <c r="AJ41" s="241"/>
      <c r="AK41" s="313"/>
      <c r="AL41" s="146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2.75">
      <c r="A42" s="1019">
        <v>3</v>
      </c>
      <c r="B42" s="140" t="s">
        <v>155</v>
      </c>
      <c r="C42" s="82">
        <f t="shared" si="6"/>
        <v>0</v>
      </c>
      <c r="D42" s="83"/>
      <c r="E42" s="83"/>
      <c r="F42" s="145"/>
      <c r="G42" s="84"/>
      <c r="H42" s="83"/>
      <c r="I42" s="82"/>
      <c r="J42" s="201">
        <f t="shared" si="2"/>
        <v>0</v>
      </c>
      <c r="K42" s="212">
        <f t="shared" si="4"/>
        <v>0</v>
      </c>
      <c r="L42" s="1269"/>
      <c r="M42" s="83"/>
      <c r="N42" s="1344"/>
      <c r="O42" s="1269"/>
      <c r="P42" s="1269"/>
      <c r="Q42" s="145"/>
      <c r="R42" s="175"/>
      <c r="S42" s="85"/>
      <c r="T42" s="265">
        <f t="shared" si="12"/>
        <v>100000</v>
      </c>
      <c r="U42" s="146">
        <v>100000</v>
      </c>
      <c r="V42" s="83"/>
      <c r="W42" s="145"/>
      <c r="X42" s="247">
        <f t="shared" si="11"/>
        <v>100000</v>
      </c>
      <c r="Y42" s="83">
        <v>100000</v>
      </c>
      <c r="Z42" s="264"/>
      <c r="AA42" s="264"/>
      <c r="AB42" s="1283"/>
      <c r="AC42" s="313"/>
      <c r="AD42" s="1053"/>
      <c r="AE42" s="329"/>
      <c r="AF42" s="264"/>
      <c r="AG42" s="1280"/>
      <c r="AH42" s="264"/>
      <c r="AI42" s="241"/>
      <c r="AJ42" s="241"/>
      <c r="AK42" s="313"/>
      <c r="AL42" s="146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2.75">
      <c r="A43" s="1019">
        <v>3</v>
      </c>
      <c r="B43" s="140" t="s">
        <v>156</v>
      </c>
      <c r="C43" s="82">
        <f t="shared" si="6"/>
        <v>0</v>
      </c>
      <c r="D43" s="83"/>
      <c r="E43" s="83"/>
      <c r="F43" s="145"/>
      <c r="G43" s="84"/>
      <c r="H43" s="83"/>
      <c r="I43" s="82"/>
      <c r="J43" s="201">
        <f t="shared" si="2"/>
        <v>3000</v>
      </c>
      <c r="K43" s="212">
        <f t="shared" si="4"/>
        <v>2002</v>
      </c>
      <c r="L43" s="83">
        <v>2002</v>
      </c>
      <c r="M43" s="83"/>
      <c r="N43" s="1344"/>
      <c r="O43" s="83">
        <v>680.7</v>
      </c>
      <c r="P43" s="83">
        <v>20</v>
      </c>
      <c r="Q43" s="1334"/>
      <c r="R43" s="1183">
        <v>297.3</v>
      </c>
      <c r="S43" s="85"/>
      <c r="T43" s="737">
        <f t="shared" si="12"/>
        <v>0</v>
      </c>
      <c r="U43" s="146"/>
      <c r="V43" s="83"/>
      <c r="W43" s="145"/>
      <c r="X43" s="247">
        <f t="shared" si="11"/>
        <v>3000</v>
      </c>
      <c r="Y43" s="83"/>
      <c r="Z43" s="264">
        <v>3000</v>
      </c>
      <c r="AA43" s="264"/>
      <c r="AB43" s="1283"/>
      <c r="AC43" s="313"/>
      <c r="AD43" s="1053"/>
      <c r="AE43" s="329">
        <v>2002</v>
      </c>
      <c r="AF43" s="264"/>
      <c r="AG43" s="1280"/>
      <c r="AH43" s="264"/>
      <c r="AI43" s="241"/>
      <c r="AJ43" s="241"/>
      <c r="AK43" s="313">
        <v>3000</v>
      </c>
      <c r="AL43" s="146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2.75">
      <c r="A44" s="1019">
        <v>3</v>
      </c>
      <c r="B44" s="140" t="s">
        <v>157</v>
      </c>
      <c r="C44" s="82">
        <f t="shared" si="6"/>
        <v>0</v>
      </c>
      <c r="D44" s="83"/>
      <c r="E44" s="83"/>
      <c r="F44" s="145"/>
      <c r="G44" s="84"/>
      <c r="H44" s="83"/>
      <c r="I44" s="82"/>
      <c r="J44" s="201">
        <f t="shared" si="2"/>
        <v>2267</v>
      </c>
      <c r="K44" s="212">
        <f t="shared" si="4"/>
        <v>0</v>
      </c>
      <c r="L44" s="1269"/>
      <c r="M44" s="83"/>
      <c r="N44" s="1344"/>
      <c r="O44" s="83"/>
      <c r="P44" s="83"/>
      <c r="Q44" s="145"/>
      <c r="R44" s="175">
        <v>2267</v>
      </c>
      <c r="S44" s="85"/>
      <c r="T44" s="265">
        <f t="shared" si="12"/>
        <v>0</v>
      </c>
      <c r="U44" s="146"/>
      <c r="V44" s="83"/>
      <c r="W44" s="145"/>
      <c r="X44" s="247">
        <f t="shared" si="11"/>
        <v>2267</v>
      </c>
      <c r="Y44" s="83"/>
      <c r="Z44" s="264"/>
      <c r="AA44" s="264"/>
      <c r="AB44" s="1283">
        <v>2267</v>
      </c>
      <c r="AC44" s="313"/>
      <c r="AD44" s="1053"/>
      <c r="AE44" s="329"/>
      <c r="AF44" s="264"/>
      <c r="AG44" s="1280"/>
      <c r="AH44" s="264"/>
      <c r="AI44" s="241"/>
      <c r="AJ44" s="241"/>
      <c r="AK44" s="313"/>
      <c r="AL44" s="146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.75">
      <c r="A45" s="183">
        <v>3</v>
      </c>
      <c r="B45" s="140" t="s">
        <v>158</v>
      </c>
      <c r="C45" s="82">
        <f t="shared" si="6"/>
        <v>0</v>
      </c>
      <c r="D45" s="83"/>
      <c r="E45" s="83"/>
      <c r="F45" s="145"/>
      <c r="G45" s="84"/>
      <c r="H45" s="83"/>
      <c r="I45" s="82"/>
      <c r="J45" s="201">
        <f t="shared" si="2"/>
        <v>-10000</v>
      </c>
      <c r="K45" s="212">
        <f t="shared" si="4"/>
        <v>0</v>
      </c>
      <c r="L45" s="1269"/>
      <c r="M45" s="83"/>
      <c r="N45" s="1344"/>
      <c r="O45" s="83"/>
      <c r="P45" s="83"/>
      <c r="Q45" s="145"/>
      <c r="R45" s="175">
        <v>-10000</v>
      </c>
      <c r="S45" s="616"/>
      <c r="T45" s="265">
        <f t="shared" si="12"/>
        <v>10000</v>
      </c>
      <c r="U45" s="666">
        <v>10000</v>
      </c>
      <c r="V45" s="83"/>
      <c r="W45" s="145"/>
      <c r="X45" s="247">
        <f t="shared" si="11"/>
        <v>0</v>
      </c>
      <c r="Y45" s="83"/>
      <c r="Z45" s="264"/>
      <c r="AA45" s="264"/>
      <c r="AB45" s="1283"/>
      <c r="AC45" s="313"/>
      <c r="AD45" s="1053"/>
      <c r="AE45" s="329"/>
      <c r="AF45" s="264"/>
      <c r="AG45" s="1280"/>
      <c r="AH45" s="264"/>
      <c r="AI45" s="241"/>
      <c r="AJ45" s="241"/>
      <c r="AK45" s="313"/>
      <c r="AL45" s="146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.75">
      <c r="A46" s="1019">
        <v>3</v>
      </c>
      <c r="B46" s="140" t="s">
        <v>159</v>
      </c>
      <c r="C46" s="82">
        <f t="shared" si="6"/>
        <v>0</v>
      </c>
      <c r="D46" s="83"/>
      <c r="E46" s="83"/>
      <c r="F46" s="145"/>
      <c r="G46" s="84"/>
      <c r="H46" s="83"/>
      <c r="I46" s="82"/>
      <c r="J46" s="201">
        <f t="shared" si="2"/>
        <v>163175</v>
      </c>
      <c r="K46" s="212">
        <f t="shared" si="4"/>
        <v>120870.4</v>
      </c>
      <c r="L46" s="83">
        <v>120870.4</v>
      </c>
      <c r="M46" s="1188"/>
      <c r="N46" s="1345"/>
      <c r="O46" s="83">
        <v>41095.9</v>
      </c>
      <c r="P46" s="83">
        <v>1208.7</v>
      </c>
      <c r="Q46" s="145"/>
      <c r="R46" s="175"/>
      <c r="S46" s="616"/>
      <c r="T46" s="265">
        <f t="shared" si="12"/>
        <v>0</v>
      </c>
      <c r="U46" s="595"/>
      <c r="V46" s="83"/>
      <c r="W46" s="145"/>
      <c r="X46" s="247">
        <f t="shared" si="11"/>
        <v>163175</v>
      </c>
      <c r="Y46" s="83">
        <v>163175</v>
      </c>
      <c r="Z46" s="264"/>
      <c r="AA46" s="264"/>
      <c r="AB46" s="1280"/>
      <c r="AC46" s="264"/>
      <c r="AD46" s="83"/>
      <c r="AE46" s="329">
        <v>120870.4</v>
      </c>
      <c r="AF46" s="264"/>
      <c r="AG46" s="1280"/>
      <c r="AH46" s="264"/>
      <c r="AI46" s="241"/>
      <c r="AJ46" s="241"/>
      <c r="AK46" s="313"/>
      <c r="AL46" s="146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.75">
      <c r="A47" s="1019">
        <v>3</v>
      </c>
      <c r="B47" s="140" t="s">
        <v>160</v>
      </c>
      <c r="C47" s="82">
        <f t="shared" si="6"/>
        <v>0</v>
      </c>
      <c r="D47" s="83"/>
      <c r="E47" s="83"/>
      <c r="F47" s="145"/>
      <c r="G47" s="84"/>
      <c r="H47" s="83"/>
      <c r="I47" s="82"/>
      <c r="J47" s="201">
        <f t="shared" si="2"/>
        <v>0</v>
      </c>
      <c r="K47" s="212">
        <f t="shared" si="4"/>
        <v>0</v>
      </c>
      <c r="L47" s="1269"/>
      <c r="M47" s="83"/>
      <c r="N47" s="1344"/>
      <c r="O47" s="1269"/>
      <c r="P47" s="1269"/>
      <c r="Q47" s="145"/>
      <c r="R47" s="175"/>
      <c r="S47" s="616"/>
      <c r="T47" s="265">
        <f t="shared" si="12"/>
        <v>115000</v>
      </c>
      <c r="U47" s="666">
        <v>115000</v>
      </c>
      <c r="V47" s="83"/>
      <c r="W47" s="145"/>
      <c r="X47" s="247">
        <f t="shared" si="11"/>
        <v>115000</v>
      </c>
      <c r="Y47" s="83">
        <v>115000</v>
      </c>
      <c r="Z47" s="264"/>
      <c r="AA47" s="264"/>
      <c r="AB47" s="1283"/>
      <c r="AC47" s="313"/>
      <c r="AD47" s="1053"/>
      <c r="AE47" s="329"/>
      <c r="AF47" s="264"/>
      <c r="AG47" s="1280"/>
      <c r="AH47" s="264"/>
      <c r="AI47" s="241"/>
      <c r="AJ47" s="241"/>
      <c r="AK47" s="313"/>
      <c r="AL47" s="146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2.75">
      <c r="A48" s="1335">
        <v>1</v>
      </c>
      <c r="B48" s="1336" t="s">
        <v>161</v>
      </c>
      <c r="C48" s="790">
        <f t="shared" si="6"/>
        <v>0</v>
      </c>
      <c r="D48" s="83"/>
      <c r="E48" s="83"/>
      <c r="F48" s="145"/>
      <c r="G48" s="84"/>
      <c r="H48" s="83"/>
      <c r="I48" s="82"/>
      <c r="J48" s="301">
        <f t="shared" si="2"/>
        <v>-5000</v>
      </c>
      <c r="K48" s="650">
        <f t="shared" si="4"/>
        <v>0</v>
      </c>
      <c r="L48" s="1269"/>
      <c r="M48" s="83"/>
      <c r="N48" s="83"/>
      <c r="O48" s="1269"/>
      <c r="P48" s="1269"/>
      <c r="Q48" s="145"/>
      <c r="R48" s="175"/>
      <c r="S48" s="616">
        <v>-5000</v>
      </c>
      <c r="T48" s="1339">
        <f t="shared" si="12"/>
        <v>0</v>
      </c>
      <c r="U48" s="595">
        <v>5000</v>
      </c>
      <c r="V48" s="83"/>
      <c r="W48" s="145"/>
      <c r="X48" s="246">
        <f t="shared" si="11"/>
        <v>0</v>
      </c>
      <c r="Y48" s="83"/>
      <c r="Z48" s="264"/>
      <c r="AA48" s="264"/>
      <c r="AB48" s="1283"/>
      <c r="AC48" s="313"/>
      <c r="AD48" s="1053"/>
      <c r="AE48" s="329"/>
      <c r="AF48" s="264"/>
      <c r="AG48" s="1280"/>
      <c r="AH48" s="264"/>
      <c r="AI48" s="241"/>
      <c r="AJ48" s="241"/>
      <c r="AK48" s="313"/>
      <c r="AL48" s="146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3.5" thickBot="1">
      <c r="A49" s="1020"/>
      <c r="B49" s="788"/>
      <c r="C49" s="82">
        <f t="shared" si="6"/>
        <v>0</v>
      </c>
      <c r="D49" s="83"/>
      <c r="E49" s="83"/>
      <c r="F49" s="145"/>
      <c r="G49" s="84"/>
      <c r="H49" s="83"/>
      <c r="I49" s="82"/>
      <c r="J49" s="650">
        <f t="shared" si="2"/>
        <v>0</v>
      </c>
      <c r="K49" s="1269"/>
      <c r="L49" s="1269"/>
      <c r="M49" s="83"/>
      <c r="N49" s="83"/>
      <c r="O49" s="1269"/>
      <c r="P49" s="1269"/>
      <c r="Q49" s="145"/>
      <c r="R49" s="175"/>
      <c r="S49" s="616"/>
      <c r="T49" s="265">
        <f t="shared" si="12"/>
        <v>0</v>
      </c>
      <c r="U49" s="595"/>
      <c r="V49" s="83"/>
      <c r="W49" s="145"/>
      <c r="X49" s="247">
        <f t="shared" si="11"/>
        <v>0</v>
      </c>
      <c r="Y49" s="83"/>
      <c r="Z49" s="264"/>
      <c r="AA49" s="264"/>
      <c r="AB49" s="1283"/>
      <c r="AC49" s="313"/>
      <c r="AD49" s="1053"/>
      <c r="AE49" s="329"/>
      <c r="AF49" s="264"/>
      <c r="AG49" s="1280"/>
      <c r="AH49" s="264"/>
      <c r="AI49" s="241"/>
      <c r="AJ49" s="241"/>
      <c r="AK49" s="313"/>
      <c r="AL49" s="146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3.5" thickBot="1">
      <c r="A50" s="95"/>
      <c r="B50" s="30" t="s">
        <v>34</v>
      </c>
      <c r="C50" s="75">
        <f t="shared" si="6"/>
        <v>0</v>
      </c>
      <c r="D50" s="76">
        <f aca="true" t="shared" si="13" ref="D50:V50">SUM(D35:D49)</f>
        <v>0</v>
      </c>
      <c r="E50" s="76"/>
      <c r="F50" s="116"/>
      <c r="G50" s="168"/>
      <c r="H50" s="76">
        <f t="shared" si="13"/>
        <v>0</v>
      </c>
      <c r="I50" s="75">
        <f t="shared" si="13"/>
        <v>0</v>
      </c>
      <c r="J50" s="1331">
        <f t="shared" si="13"/>
        <v>149929</v>
      </c>
      <c r="K50" s="147">
        <f t="shared" si="13"/>
        <v>125081.4</v>
      </c>
      <c r="L50" s="147">
        <f t="shared" si="13"/>
        <v>125059.4</v>
      </c>
      <c r="M50" s="147"/>
      <c r="N50" s="147">
        <f t="shared" si="13"/>
        <v>22</v>
      </c>
      <c r="O50" s="147">
        <f t="shared" si="13"/>
        <v>42527.700000000004</v>
      </c>
      <c r="P50" s="147">
        <f t="shared" si="13"/>
        <v>1250.6000000000001</v>
      </c>
      <c r="Q50" s="147">
        <f t="shared" si="13"/>
        <v>0</v>
      </c>
      <c r="R50" s="147">
        <f t="shared" si="13"/>
        <v>-16075.300000000001</v>
      </c>
      <c r="S50" s="764">
        <f t="shared" si="13"/>
        <v>-2855.4</v>
      </c>
      <c r="T50" s="168">
        <f t="shared" si="13"/>
        <v>666469.6</v>
      </c>
      <c r="U50" s="281">
        <f t="shared" si="13"/>
        <v>669325</v>
      </c>
      <c r="V50" s="76">
        <f t="shared" si="13"/>
        <v>0</v>
      </c>
      <c r="W50" s="116"/>
      <c r="X50" s="764">
        <f>U50+J50</f>
        <v>819254</v>
      </c>
      <c r="Y50" s="76">
        <f>SUM(Y35:Y49)</f>
        <v>808800</v>
      </c>
      <c r="Z50" s="118">
        <f>SUM(Z35:Z49)</f>
        <v>8187</v>
      </c>
      <c r="AA50" s="118">
        <f>SUM(AA35:AA49)</f>
        <v>0</v>
      </c>
      <c r="AB50" s="118">
        <f>SUM(AB35:AB49)</f>
        <v>2267</v>
      </c>
      <c r="AC50" s="315"/>
      <c r="AD50" s="1055"/>
      <c r="AE50" s="328">
        <f aca="true" t="shared" si="14" ref="AE50:AL50">SUM(AE35:AE49)</f>
        <v>125059.4</v>
      </c>
      <c r="AF50" s="118">
        <f t="shared" si="14"/>
        <v>0</v>
      </c>
      <c r="AG50" s="1278">
        <f t="shared" si="14"/>
        <v>0</v>
      </c>
      <c r="AH50" s="118">
        <f t="shared" si="14"/>
        <v>0</v>
      </c>
      <c r="AI50" s="240">
        <f t="shared" si="14"/>
        <v>3000</v>
      </c>
      <c r="AJ50" s="240">
        <f t="shared" si="14"/>
        <v>0</v>
      </c>
      <c r="AK50" s="315">
        <f t="shared" si="14"/>
        <v>3000</v>
      </c>
      <c r="AL50" s="281">
        <f t="shared" si="14"/>
        <v>0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1335">
        <v>1</v>
      </c>
      <c r="B51" s="1336" t="s">
        <v>162</v>
      </c>
      <c r="C51" s="1380">
        <f t="shared" si="6"/>
        <v>0</v>
      </c>
      <c r="D51" s="799"/>
      <c r="E51" s="799"/>
      <c r="F51" s="800"/>
      <c r="G51" s="817"/>
      <c r="H51" s="799"/>
      <c r="I51" s="798"/>
      <c r="J51" s="1349">
        <f aca="true" t="shared" si="15" ref="J51:J72">K51+O51+P51+Q51+R51+S51</f>
        <v>789</v>
      </c>
      <c r="K51" s="1350">
        <f aca="true" t="shared" si="16" ref="K51:K56">L51+N51</f>
        <v>0</v>
      </c>
      <c r="L51" s="1359"/>
      <c r="M51" s="1351"/>
      <c r="N51" s="1348"/>
      <c r="O51" s="1350"/>
      <c r="P51" s="1350"/>
      <c r="Q51" s="1352"/>
      <c r="R51" s="1354"/>
      <c r="S51" s="1267">
        <v>789</v>
      </c>
      <c r="T51" s="1353">
        <f aca="true" t="shared" si="17" ref="T51:T71">S51+U51</f>
        <v>0</v>
      </c>
      <c r="U51" s="1354">
        <v>-789</v>
      </c>
      <c r="V51" s="1348"/>
      <c r="W51" s="1352"/>
      <c r="X51" s="246">
        <f>J51+U51+V51</f>
        <v>0</v>
      </c>
      <c r="Y51" s="799"/>
      <c r="Z51" s="801"/>
      <c r="AA51" s="801"/>
      <c r="AB51" s="1285"/>
      <c r="AC51" s="814"/>
      <c r="AD51" s="1056"/>
      <c r="AE51" s="804"/>
      <c r="AF51" s="181"/>
      <c r="AG51" s="1292"/>
      <c r="AH51" s="181"/>
      <c r="AI51" s="242"/>
      <c r="AJ51" s="242"/>
      <c r="AK51" s="317"/>
      <c r="AL51" s="149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1019">
        <v>3</v>
      </c>
      <c r="B52" s="140" t="s">
        <v>163</v>
      </c>
      <c r="C52" s="792">
        <f t="shared" si="6"/>
        <v>0</v>
      </c>
      <c r="D52" s="591"/>
      <c r="E52" s="591"/>
      <c r="F52" s="807"/>
      <c r="G52" s="449"/>
      <c r="H52" s="591"/>
      <c r="I52" s="792"/>
      <c r="J52" s="201">
        <f t="shared" si="15"/>
        <v>0.0030000000000143245</v>
      </c>
      <c r="K52" s="212">
        <f t="shared" si="16"/>
        <v>115.07300000000001</v>
      </c>
      <c r="L52" s="83">
        <v>89.7</v>
      </c>
      <c r="M52" s="1356"/>
      <c r="N52" s="83">
        <v>25.373</v>
      </c>
      <c r="O52" s="83">
        <v>39.12</v>
      </c>
      <c r="P52" s="83">
        <v>0.9</v>
      </c>
      <c r="Q52" s="1357"/>
      <c r="R52" s="1358">
        <v>-155.09</v>
      </c>
      <c r="S52" s="660"/>
      <c r="T52" s="449">
        <f t="shared" si="17"/>
        <v>0</v>
      </c>
      <c r="U52" s="666"/>
      <c r="V52" s="591"/>
      <c r="W52" s="807"/>
      <c r="X52" s="247">
        <f aca="true" t="shared" si="18" ref="X52:X72">J52+U52+V52</f>
        <v>0.0030000000000143245</v>
      </c>
      <c r="Y52" s="591"/>
      <c r="Z52" s="395"/>
      <c r="AA52" s="395"/>
      <c r="AB52" s="1286"/>
      <c r="AC52" s="815"/>
      <c r="AD52" s="1057"/>
      <c r="AE52" s="1361">
        <v>89.7</v>
      </c>
      <c r="AF52" s="182"/>
      <c r="AG52" s="1293"/>
      <c r="AH52" s="182"/>
      <c r="AI52" s="243"/>
      <c r="AJ52" s="243"/>
      <c r="AK52" s="318"/>
      <c r="AL52" s="151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1019">
        <v>3</v>
      </c>
      <c r="B53" s="140" t="s">
        <v>164</v>
      </c>
      <c r="C53" s="792">
        <f t="shared" si="6"/>
        <v>0</v>
      </c>
      <c r="D53" s="591"/>
      <c r="E53" s="591"/>
      <c r="F53" s="807"/>
      <c r="G53" s="449"/>
      <c r="H53" s="591"/>
      <c r="I53" s="792"/>
      <c r="J53" s="201">
        <f t="shared" si="15"/>
        <v>0</v>
      </c>
      <c r="K53" s="212">
        <f t="shared" si="16"/>
        <v>0</v>
      </c>
      <c r="L53" s="83"/>
      <c r="M53" s="92"/>
      <c r="N53" s="83"/>
      <c r="O53" s="83"/>
      <c r="P53" s="83"/>
      <c r="Q53" s="807"/>
      <c r="R53" s="432"/>
      <c r="S53" s="660"/>
      <c r="T53" s="449">
        <f t="shared" si="17"/>
        <v>6000</v>
      </c>
      <c r="U53" s="666">
        <v>6000</v>
      </c>
      <c r="V53" s="591"/>
      <c r="W53" s="807"/>
      <c r="X53" s="247">
        <f t="shared" si="18"/>
        <v>6000</v>
      </c>
      <c r="Y53" s="591"/>
      <c r="Z53" s="395">
        <v>6000</v>
      </c>
      <c r="AA53" s="395"/>
      <c r="AB53" s="1286"/>
      <c r="AC53" s="815"/>
      <c r="AD53" s="1057"/>
      <c r="AE53" s="583"/>
      <c r="AF53" s="182"/>
      <c r="AG53" s="1293"/>
      <c r="AH53" s="182"/>
      <c r="AI53" s="243"/>
      <c r="AJ53" s="243"/>
      <c r="AK53" s="318"/>
      <c r="AL53" s="151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>
      <c r="A54" s="1019">
        <v>3</v>
      </c>
      <c r="B54" s="140" t="s">
        <v>166</v>
      </c>
      <c r="C54" s="792">
        <f t="shared" si="6"/>
        <v>0</v>
      </c>
      <c r="D54" s="591"/>
      <c r="E54" s="591"/>
      <c r="F54" s="807"/>
      <c r="G54" s="449"/>
      <c r="H54" s="591"/>
      <c r="I54" s="792"/>
      <c r="J54" s="201">
        <f t="shared" si="15"/>
        <v>39000</v>
      </c>
      <c r="K54" s="212">
        <f t="shared" si="16"/>
        <v>0</v>
      </c>
      <c r="L54" s="83"/>
      <c r="M54" s="92"/>
      <c r="N54" s="83"/>
      <c r="O54" s="83"/>
      <c r="P54" s="83"/>
      <c r="Q54" s="807"/>
      <c r="R54" s="432"/>
      <c r="S54" s="660">
        <v>39000</v>
      </c>
      <c r="T54" s="449">
        <f t="shared" si="17"/>
        <v>49000</v>
      </c>
      <c r="U54" s="666">
        <v>10000</v>
      </c>
      <c r="V54" s="591"/>
      <c r="W54" s="807"/>
      <c r="X54" s="247">
        <f t="shared" si="18"/>
        <v>49000</v>
      </c>
      <c r="Y54" s="591"/>
      <c r="Z54" s="395"/>
      <c r="AA54" s="395"/>
      <c r="AB54" s="1286">
        <v>49000</v>
      </c>
      <c r="AC54" s="815"/>
      <c r="AD54" s="1057"/>
      <c r="AE54" s="583"/>
      <c r="AF54" s="182"/>
      <c r="AG54" s="1293"/>
      <c r="AH54" s="182"/>
      <c r="AI54" s="243"/>
      <c r="AJ54" s="243"/>
      <c r="AK54" s="318"/>
      <c r="AL54" s="151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>
      <c r="A55" s="1019">
        <v>3</v>
      </c>
      <c r="B55" s="140" t="s">
        <v>167</v>
      </c>
      <c r="C55" s="792">
        <f t="shared" si="6"/>
        <v>0</v>
      </c>
      <c r="D55" s="591"/>
      <c r="E55" s="591"/>
      <c r="F55" s="807"/>
      <c r="G55" s="449"/>
      <c r="H55" s="591"/>
      <c r="I55" s="792"/>
      <c r="J55" s="201">
        <f t="shared" si="15"/>
        <v>0</v>
      </c>
      <c r="K55" s="212">
        <f t="shared" si="16"/>
        <v>0</v>
      </c>
      <c r="L55" s="83"/>
      <c r="M55" s="92"/>
      <c r="N55" s="83"/>
      <c r="O55" s="83"/>
      <c r="P55" s="83"/>
      <c r="Q55" s="807"/>
      <c r="R55" s="432"/>
      <c r="S55" s="616"/>
      <c r="T55" s="449">
        <f t="shared" si="17"/>
        <v>0</v>
      </c>
      <c r="U55" s="595"/>
      <c r="V55" s="809"/>
      <c r="W55" s="813"/>
      <c r="X55" s="247">
        <f t="shared" si="18"/>
        <v>0</v>
      </c>
      <c r="Y55" s="809"/>
      <c r="Z55" s="810"/>
      <c r="AA55" s="810"/>
      <c r="AB55" s="1287"/>
      <c r="AC55" s="816"/>
      <c r="AD55" s="1058"/>
      <c r="AE55" s="811"/>
      <c r="AF55" s="182"/>
      <c r="AG55" s="1293"/>
      <c r="AH55" s="182"/>
      <c r="AI55" s="243"/>
      <c r="AJ55" s="243"/>
      <c r="AK55" s="313">
        <v>682.5</v>
      </c>
      <c r="AL55" s="151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>
      <c r="A56" s="167">
        <v>3</v>
      </c>
      <c r="B56" s="140" t="s">
        <v>168</v>
      </c>
      <c r="C56" s="792">
        <f t="shared" si="6"/>
        <v>0</v>
      </c>
      <c r="D56" s="591"/>
      <c r="E56" s="591"/>
      <c r="F56" s="807"/>
      <c r="G56" s="449"/>
      <c r="H56" s="591"/>
      <c r="I56" s="792"/>
      <c r="J56" s="201">
        <f t="shared" si="15"/>
        <v>8348</v>
      </c>
      <c r="K56" s="212">
        <f t="shared" si="16"/>
        <v>6183.7</v>
      </c>
      <c r="L56" s="83">
        <v>6183.7</v>
      </c>
      <c r="M56" s="1374"/>
      <c r="N56" s="83"/>
      <c r="O56" s="83">
        <v>2102.5</v>
      </c>
      <c r="P56" s="83">
        <v>61.8</v>
      </c>
      <c r="Q56" s="813"/>
      <c r="R56" s="1299"/>
      <c r="S56" s="808"/>
      <c r="T56" s="1302">
        <f t="shared" si="17"/>
        <v>0</v>
      </c>
      <c r="U56" s="812"/>
      <c r="V56" s="809"/>
      <c r="W56" s="813"/>
      <c r="X56" s="247">
        <f t="shared" si="18"/>
        <v>8348</v>
      </c>
      <c r="Y56" s="809"/>
      <c r="Z56" s="810"/>
      <c r="AA56" s="810">
        <v>8348</v>
      </c>
      <c r="AB56" s="1287"/>
      <c r="AC56" s="816"/>
      <c r="AD56" s="1058"/>
      <c r="AE56" s="329">
        <v>6183.7</v>
      </c>
      <c r="AF56" s="182"/>
      <c r="AG56" s="1293"/>
      <c r="AH56" s="182"/>
      <c r="AI56" s="243"/>
      <c r="AJ56" s="243"/>
      <c r="AK56" s="313"/>
      <c r="AL56" s="151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2.75">
      <c r="A57" s="167">
        <v>3</v>
      </c>
      <c r="B57" s="140" t="s">
        <v>169</v>
      </c>
      <c r="C57" s="792">
        <f t="shared" si="6"/>
        <v>0</v>
      </c>
      <c r="D57" s="591"/>
      <c r="E57" s="591"/>
      <c r="F57" s="807"/>
      <c r="G57" s="449"/>
      <c r="H57" s="591"/>
      <c r="I57" s="792"/>
      <c r="J57" s="201">
        <f t="shared" si="15"/>
        <v>100000</v>
      </c>
      <c r="K57" s="212">
        <f aca="true" t="shared" si="19" ref="K57:K62">L57+N57</f>
        <v>74074.1</v>
      </c>
      <c r="L57" s="83">
        <v>74074.1</v>
      </c>
      <c r="M57" s="1375"/>
      <c r="N57" s="83"/>
      <c r="O57" s="83">
        <v>25185.2</v>
      </c>
      <c r="P57" s="83">
        <v>740.7</v>
      </c>
      <c r="Q57" s="813"/>
      <c r="R57" s="1299"/>
      <c r="S57" s="808"/>
      <c r="T57" s="1302">
        <f t="shared" si="17"/>
        <v>0</v>
      </c>
      <c r="U57" s="812"/>
      <c r="V57" s="809"/>
      <c r="W57" s="813"/>
      <c r="X57" s="247">
        <f t="shared" si="18"/>
        <v>100000</v>
      </c>
      <c r="Y57" s="809">
        <v>100000</v>
      </c>
      <c r="Z57" s="810"/>
      <c r="AA57" s="810"/>
      <c r="AB57" s="1287"/>
      <c r="AC57" s="816"/>
      <c r="AD57" s="1058"/>
      <c r="AE57" s="329">
        <v>74074.1</v>
      </c>
      <c r="AF57" s="182"/>
      <c r="AG57" s="1293"/>
      <c r="AH57" s="182"/>
      <c r="AI57" s="243"/>
      <c r="AJ57" s="243"/>
      <c r="AK57" s="313"/>
      <c r="AL57" s="151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2.75">
      <c r="A58" s="167">
        <v>3</v>
      </c>
      <c r="B58" s="140" t="s">
        <v>170</v>
      </c>
      <c r="C58" s="792">
        <f t="shared" si="6"/>
        <v>0</v>
      </c>
      <c r="D58" s="591"/>
      <c r="E58" s="591"/>
      <c r="F58" s="807"/>
      <c r="G58" s="449"/>
      <c r="H58" s="591"/>
      <c r="I58" s="792"/>
      <c r="J58" s="201">
        <f t="shared" si="15"/>
        <v>0</v>
      </c>
      <c r="K58" s="212">
        <f t="shared" si="19"/>
        <v>0</v>
      </c>
      <c r="L58" s="1270"/>
      <c r="M58" s="92"/>
      <c r="N58" s="83"/>
      <c r="O58" s="83"/>
      <c r="P58" s="83"/>
      <c r="Q58" s="813"/>
      <c r="R58" s="1299"/>
      <c r="S58" s="808"/>
      <c r="T58" s="1302">
        <f t="shared" si="17"/>
        <v>25000</v>
      </c>
      <c r="U58" s="812">
        <v>25000</v>
      </c>
      <c r="V58" s="809"/>
      <c r="W58" s="813"/>
      <c r="X58" s="247">
        <f t="shared" si="18"/>
        <v>25000</v>
      </c>
      <c r="Y58" s="809"/>
      <c r="Z58" s="810"/>
      <c r="AA58" s="810">
        <v>25000</v>
      </c>
      <c r="AB58" s="1287"/>
      <c r="AC58" s="816"/>
      <c r="AD58" s="1058"/>
      <c r="AE58" s="811"/>
      <c r="AF58" s="182"/>
      <c r="AG58" s="1293"/>
      <c r="AH58" s="182"/>
      <c r="AI58" s="243"/>
      <c r="AJ58" s="243"/>
      <c r="AK58" s="313"/>
      <c r="AL58" s="151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183">
        <v>3</v>
      </c>
      <c r="B59" s="140" t="s">
        <v>171</v>
      </c>
      <c r="C59" s="792">
        <f t="shared" si="6"/>
        <v>0</v>
      </c>
      <c r="D59" s="591"/>
      <c r="E59" s="591"/>
      <c r="F59" s="807"/>
      <c r="G59" s="449"/>
      <c r="H59" s="591"/>
      <c r="I59" s="792"/>
      <c r="J59" s="201">
        <f t="shared" si="15"/>
        <v>0</v>
      </c>
      <c r="K59" s="212">
        <f t="shared" si="19"/>
        <v>0</v>
      </c>
      <c r="L59" s="1270"/>
      <c r="M59" s="92"/>
      <c r="N59" s="809"/>
      <c r="O59" s="1276"/>
      <c r="P59" s="1276"/>
      <c r="Q59" s="813"/>
      <c r="R59" s="1299">
        <f>66-66</f>
        <v>0</v>
      </c>
      <c r="S59" s="808"/>
      <c r="T59" s="1302">
        <f t="shared" si="17"/>
        <v>0</v>
      </c>
      <c r="U59" s="812"/>
      <c r="V59" s="809"/>
      <c r="W59" s="813"/>
      <c r="X59" s="247">
        <f t="shared" si="18"/>
        <v>0</v>
      </c>
      <c r="Y59" s="809">
        <v>66</v>
      </c>
      <c r="Z59" s="810"/>
      <c r="AA59" s="810"/>
      <c r="AB59" s="264">
        <v>-66</v>
      </c>
      <c r="AC59" s="816"/>
      <c r="AD59" s="1058"/>
      <c r="AE59" s="811"/>
      <c r="AF59" s="182"/>
      <c r="AG59" s="1293"/>
      <c r="AH59" s="182"/>
      <c r="AI59" s="243"/>
      <c r="AJ59" s="243"/>
      <c r="AK59" s="313"/>
      <c r="AL59" s="151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2.75">
      <c r="A60" s="1335">
        <v>1</v>
      </c>
      <c r="B60" s="1336" t="s">
        <v>172</v>
      </c>
      <c r="C60" s="790">
        <f t="shared" si="6"/>
        <v>0</v>
      </c>
      <c r="D60" s="591"/>
      <c r="E60" s="591"/>
      <c r="F60" s="807"/>
      <c r="G60" s="449"/>
      <c r="H60" s="591"/>
      <c r="I60" s="792"/>
      <c r="J60" s="301">
        <f t="shared" si="15"/>
        <v>3500</v>
      </c>
      <c r="K60" s="212">
        <f t="shared" si="19"/>
        <v>0</v>
      </c>
      <c r="L60" s="1270"/>
      <c r="M60" s="92"/>
      <c r="N60" s="809"/>
      <c r="O60" s="1276"/>
      <c r="P60" s="1276"/>
      <c r="Q60" s="813"/>
      <c r="R60" s="1299"/>
      <c r="S60" s="616">
        <v>3500</v>
      </c>
      <c r="T60" s="617">
        <f t="shared" si="17"/>
        <v>0</v>
      </c>
      <c r="U60" s="595">
        <v>-3500</v>
      </c>
      <c r="V60" s="818"/>
      <c r="W60" s="819"/>
      <c r="X60" s="246">
        <f t="shared" si="18"/>
        <v>0</v>
      </c>
      <c r="Y60" s="809"/>
      <c r="Z60" s="810"/>
      <c r="AA60" s="810"/>
      <c r="AB60" s="1287"/>
      <c r="AC60" s="816"/>
      <c r="AD60" s="1058"/>
      <c r="AE60" s="811"/>
      <c r="AF60" s="182"/>
      <c r="AG60" s="1293"/>
      <c r="AH60" s="182"/>
      <c r="AI60" s="243"/>
      <c r="AJ60" s="243"/>
      <c r="AK60" s="313"/>
      <c r="AL60" s="151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2.75">
      <c r="A61" s="1335">
        <v>1</v>
      </c>
      <c r="B61" s="1336" t="s">
        <v>173</v>
      </c>
      <c r="C61" s="790">
        <f t="shared" si="6"/>
        <v>0</v>
      </c>
      <c r="D61" s="591"/>
      <c r="E61" s="591"/>
      <c r="F61" s="807"/>
      <c r="G61" s="449"/>
      <c r="H61" s="591"/>
      <c r="I61" s="792"/>
      <c r="J61" s="301">
        <f t="shared" si="15"/>
        <v>326</v>
      </c>
      <c r="K61" s="212">
        <f t="shared" si="19"/>
        <v>0</v>
      </c>
      <c r="L61" s="1270"/>
      <c r="M61" s="92"/>
      <c r="N61" s="809"/>
      <c r="O61" s="1276"/>
      <c r="P61" s="1276"/>
      <c r="Q61" s="813"/>
      <c r="R61" s="1299"/>
      <c r="S61" s="616">
        <v>326</v>
      </c>
      <c r="T61" s="617">
        <f t="shared" si="17"/>
        <v>0</v>
      </c>
      <c r="U61" s="595">
        <v>-326</v>
      </c>
      <c r="V61" s="818"/>
      <c r="W61" s="819"/>
      <c r="X61" s="246">
        <f t="shared" si="18"/>
        <v>0</v>
      </c>
      <c r="Y61" s="809"/>
      <c r="Z61" s="810"/>
      <c r="AA61" s="810"/>
      <c r="AB61" s="1287"/>
      <c r="AC61" s="816"/>
      <c r="AD61" s="1058"/>
      <c r="AE61" s="811"/>
      <c r="AF61" s="182"/>
      <c r="AG61" s="1293"/>
      <c r="AH61" s="182"/>
      <c r="AI61" s="243"/>
      <c r="AJ61" s="243"/>
      <c r="AK61" s="313"/>
      <c r="AL61" s="151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183">
        <v>3</v>
      </c>
      <c r="B62" s="140" t="s">
        <v>174</v>
      </c>
      <c r="C62" s="792">
        <f t="shared" si="6"/>
        <v>0</v>
      </c>
      <c r="D62" s="591"/>
      <c r="E62" s="591"/>
      <c r="F62" s="807"/>
      <c r="G62" s="449"/>
      <c r="H62" s="591"/>
      <c r="I62" s="792"/>
      <c r="J62" s="301">
        <f t="shared" si="15"/>
        <v>95000</v>
      </c>
      <c r="K62" s="212">
        <f t="shared" si="19"/>
        <v>0</v>
      </c>
      <c r="L62" s="1270"/>
      <c r="M62" s="92"/>
      <c r="N62" s="809"/>
      <c r="O62" s="1276"/>
      <c r="P62" s="1276"/>
      <c r="Q62" s="813"/>
      <c r="R62" s="1299"/>
      <c r="S62" s="660">
        <v>95000</v>
      </c>
      <c r="T62" s="449">
        <f t="shared" si="17"/>
        <v>540000</v>
      </c>
      <c r="U62" s="666">
        <v>445000</v>
      </c>
      <c r="V62" s="809"/>
      <c r="W62" s="813"/>
      <c r="X62" s="247">
        <f t="shared" si="18"/>
        <v>540000</v>
      </c>
      <c r="Y62" s="809">
        <v>540000</v>
      </c>
      <c r="Z62" s="810"/>
      <c r="AA62" s="810"/>
      <c r="AB62" s="1287"/>
      <c r="AC62" s="816"/>
      <c r="AD62" s="1058"/>
      <c r="AE62" s="811"/>
      <c r="AF62" s="182"/>
      <c r="AG62" s="1293"/>
      <c r="AH62" s="182"/>
      <c r="AI62" s="243"/>
      <c r="AJ62" s="243"/>
      <c r="AK62" s="313"/>
      <c r="AL62" s="151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2.75">
      <c r="A63" s="183">
        <v>3</v>
      </c>
      <c r="B63" s="140" t="s">
        <v>175</v>
      </c>
      <c r="C63" s="792">
        <f t="shared" si="6"/>
        <v>0</v>
      </c>
      <c r="D63" s="591"/>
      <c r="E63" s="591"/>
      <c r="F63" s="807"/>
      <c r="G63" s="449"/>
      <c r="H63" s="591"/>
      <c r="I63" s="792"/>
      <c r="J63" s="201">
        <f t="shared" si="15"/>
        <v>0</v>
      </c>
      <c r="K63" s="212">
        <f aca="true" t="shared" si="20" ref="K63:K72">L63+N63</f>
        <v>0</v>
      </c>
      <c r="L63" s="1270"/>
      <c r="M63" s="92"/>
      <c r="N63" s="809"/>
      <c r="O63" s="1276"/>
      <c r="P63" s="1276"/>
      <c r="Q63" s="813"/>
      <c r="R63" s="1299"/>
      <c r="S63" s="808"/>
      <c r="T63" s="449">
        <f t="shared" si="17"/>
        <v>126100</v>
      </c>
      <c r="U63" s="812">
        <v>126100</v>
      </c>
      <c r="V63" s="809"/>
      <c r="W63" s="813"/>
      <c r="X63" s="247">
        <f t="shared" si="18"/>
        <v>126100</v>
      </c>
      <c r="Y63" s="809">
        <v>126100</v>
      </c>
      <c r="Z63" s="810"/>
      <c r="AA63" s="810"/>
      <c r="AB63" s="1287"/>
      <c r="AC63" s="816"/>
      <c r="AD63" s="1058"/>
      <c r="AE63" s="811"/>
      <c r="AF63" s="182"/>
      <c r="AG63" s="1293"/>
      <c r="AH63" s="182"/>
      <c r="AI63" s="243"/>
      <c r="AJ63" s="243"/>
      <c r="AK63" s="313"/>
      <c r="AL63" s="151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183">
        <v>3</v>
      </c>
      <c r="B64" s="140" t="s">
        <v>176</v>
      </c>
      <c r="C64" s="792">
        <f t="shared" si="6"/>
        <v>0</v>
      </c>
      <c r="D64" s="591"/>
      <c r="E64" s="591"/>
      <c r="F64" s="807"/>
      <c r="G64" s="449"/>
      <c r="H64" s="591"/>
      <c r="I64" s="792"/>
      <c r="J64" s="201">
        <f t="shared" si="15"/>
        <v>2195</v>
      </c>
      <c r="K64" s="212">
        <f t="shared" si="20"/>
        <v>0</v>
      </c>
      <c r="L64" s="1270"/>
      <c r="M64" s="92"/>
      <c r="N64" s="809"/>
      <c r="O64" s="1276"/>
      <c r="P64" s="1276"/>
      <c r="Q64" s="813"/>
      <c r="R64" s="1299">
        <v>2195</v>
      </c>
      <c r="S64" s="808"/>
      <c r="T64" s="449">
        <f t="shared" si="17"/>
        <v>0</v>
      </c>
      <c r="U64" s="812"/>
      <c r="V64" s="809"/>
      <c r="W64" s="813"/>
      <c r="X64" s="247">
        <f t="shared" si="18"/>
        <v>2195</v>
      </c>
      <c r="Y64" s="809"/>
      <c r="Z64" s="810"/>
      <c r="AA64" s="810"/>
      <c r="AB64" s="1287">
        <v>2195</v>
      </c>
      <c r="AC64" s="816"/>
      <c r="AD64" s="1058"/>
      <c r="AE64" s="811"/>
      <c r="AF64" s="182"/>
      <c r="AG64" s="1293"/>
      <c r="AH64" s="182"/>
      <c r="AI64" s="243"/>
      <c r="AJ64" s="243"/>
      <c r="AK64" s="313"/>
      <c r="AL64" s="151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1335">
        <v>1</v>
      </c>
      <c r="B65" s="1336" t="s">
        <v>177</v>
      </c>
      <c r="C65" s="790">
        <f t="shared" si="6"/>
        <v>0</v>
      </c>
      <c r="D65" s="591"/>
      <c r="E65" s="591"/>
      <c r="F65" s="807"/>
      <c r="G65" s="449"/>
      <c r="H65" s="591"/>
      <c r="I65" s="792"/>
      <c r="J65" s="301">
        <f t="shared" si="15"/>
        <v>36500</v>
      </c>
      <c r="K65" s="212">
        <f t="shared" si="20"/>
        <v>0</v>
      </c>
      <c r="L65" s="1270"/>
      <c r="M65" s="92"/>
      <c r="N65" s="809"/>
      <c r="O65" s="1276"/>
      <c r="P65" s="1276"/>
      <c r="Q65" s="813"/>
      <c r="R65" s="1299"/>
      <c r="S65" s="616">
        <v>36500</v>
      </c>
      <c r="T65" s="617">
        <f t="shared" si="17"/>
        <v>0</v>
      </c>
      <c r="U65" s="595">
        <v>-36500</v>
      </c>
      <c r="V65" s="818"/>
      <c r="W65" s="819"/>
      <c r="X65" s="246">
        <f t="shared" si="18"/>
        <v>0</v>
      </c>
      <c r="Y65" s="809"/>
      <c r="Z65" s="810"/>
      <c r="AA65" s="810"/>
      <c r="AB65" s="1287"/>
      <c r="AC65" s="816"/>
      <c r="AD65" s="1058"/>
      <c r="AE65" s="811"/>
      <c r="AF65" s="182"/>
      <c r="AG65" s="1293"/>
      <c r="AH65" s="182"/>
      <c r="AI65" s="243"/>
      <c r="AJ65" s="243"/>
      <c r="AK65" s="313"/>
      <c r="AL65" s="151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183">
        <v>3</v>
      </c>
      <c r="B66" s="140" t="s">
        <v>178</v>
      </c>
      <c r="C66" s="792">
        <f t="shared" si="6"/>
        <v>0</v>
      </c>
      <c r="D66" s="591"/>
      <c r="E66" s="591"/>
      <c r="F66" s="807"/>
      <c r="G66" s="449"/>
      <c r="H66" s="591"/>
      <c r="I66" s="792"/>
      <c r="J66" s="301">
        <f>K66+O66+P66+Q66+R66+S66</f>
        <v>0</v>
      </c>
      <c r="K66" s="212">
        <f t="shared" si="20"/>
        <v>0</v>
      </c>
      <c r="L66" s="1270"/>
      <c r="M66" s="92"/>
      <c r="N66" s="809"/>
      <c r="O66" s="1276"/>
      <c r="P66" s="1276"/>
      <c r="Q66" s="813"/>
      <c r="R66" s="1299"/>
      <c r="S66" s="616"/>
      <c r="T66" s="449">
        <f t="shared" si="17"/>
        <v>0</v>
      </c>
      <c r="U66" s="595"/>
      <c r="V66" s="809"/>
      <c r="W66" s="813"/>
      <c r="X66" s="246">
        <f t="shared" si="18"/>
        <v>0</v>
      </c>
      <c r="Y66" s="809"/>
      <c r="Z66" s="810"/>
      <c r="AA66" s="810"/>
      <c r="AB66" s="1287"/>
      <c r="AC66" s="816"/>
      <c r="AD66" s="1058"/>
      <c r="AE66" s="811"/>
      <c r="AF66" s="182"/>
      <c r="AG66" s="1293"/>
      <c r="AH66" s="182"/>
      <c r="AI66" s="243"/>
      <c r="AJ66" s="243"/>
      <c r="AK66" s="313">
        <v>114.179</v>
      </c>
      <c r="AL66" s="151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1335">
        <v>1</v>
      </c>
      <c r="B67" s="1336" t="s">
        <v>179</v>
      </c>
      <c r="C67" s="790">
        <f t="shared" si="6"/>
        <v>0</v>
      </c>
      <c r="D67" s="591"/>
      <c r="E67" s="591"/>
      <c r="F67" s="807"/>
      <c r="G67" s="449"/>
      <c r="H67" s="591"/>
      <c r="I67" s="792"/>
      <c r="J67" s="301">
        <f>K67+O67+P67+Q67+R67+S67</f>
        <v>8010</v>
      </c>
      <c r="K67" s="212">
        <f t="shared" si="20"/>
        <v>0</v>
      </c>
      <c r="L67" s="1270"/>
      <c r="M67" s="92"/>
      <c r="N67" s="809"/>
      <c r="O67" s="1276"/>
      <c r="P67" s="1276"/>
      <c r="Q67" s="813"/>
      <c r="R67" s="1299"/>
      <c r="S67" s="616">
        <v>8010</v>
      </c>
      <c r="T67" s="617">
        <f t="shared" si="17"/>
        <v>0</v>
      </c>
      <c r="U67" s="595">
        <v>-8010</v>
      </c>
      <c r="V67" s="809"/>
      <c r="W67" s="813"/>
      <c r="X67" s="246">
        <f t="shared" si="18"/>
        <v>0</v>
      </c>
      <c r="Y67" s="809"/>
      <c r="Z67" s="810"/>
      <c r="AA67" s="810"/>
      <c r="AB67" s="1287"/>
      <c r="AC67" s="816"/>
      <c r="AD67" s="1058"/>
      <c r="AE67" s="811"/>
      <c r="AF67" s="182"/>
      <c r="AG67" s="1293"/>
      <c r="AH67" s="182"/>
      <c r="AI67" s="243"/>
      <c r="AJ67" s="243"/>
      <c r="AK67" s="313"/>
      <c r="AL67" s="151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1019">
        <v>3</v>
      </c>
      <c r="B68" s="140" t="s">
        <v>180</v>
      </c>
      <c r="C68" s="792">
        <f t="shared" si="6"/>
        <v>0</v>
      </c>
      <c r="D68" s="591"/>
      <c r="E68" s="591"/>
      <c r="F68" s="807"/>
      <c r="G68" s="449"/>
      <c r="H68" s="591"/>
      <c r="I68" s="792"/>
      <c r="J68" s="201">
        <f>K68+O68+P68+Q68+R68+S68</f>
        <v>0</v>
      </c>
      <c r="K68" s="212">
        <f t="shared" si="20"/>
        <v>0</v>
      </c>
      <c r="L68" s="1270"/>
      <c r="M68" s="92"/>
      <c r="N68" s="809"/>
      <c r="O68" s="1276"/>
      <c r="P68" s="1276"/>
      <c r="Q68" s="813"/>
      <c r="R68" s="1299"/>
      <c r="S68" s="616"/>
      <c r="T68" s="449">
        <f t="shared" si="17"/>
        <v>0</v>
      </c>
      <c r="U68" s="595"/>
      <c r="V68" s="809"/>
      <c r="W68" s="813">
        <v>250000</v>
      </c>
      <c r="X68" s="246">
        <f>J68+U68+V68+W68</f>
        <v>250000</v>
      </c>
      <c r="Y68" s="809"/>
      <c r="Z68" s="810">
        <v>250000</v>
      </c>
      <c r="AA68" s="810"/>
      <c r="AB68" s="1287"/>
      <c r="AC68" s="816"/>
      <c r="AD68" s="1058"/>
      <c r="AE68" s="811"/>
      <c r="AF68" s="182"/>
      <c r="AG68" s="1293"/>
      <c r="AH68" s="182"/>
      <c r="AI68" s="243"/>
      <c r="AJ68" s="243"/>
      <c r="AK68" s="318"/>
      <c r="AL68" s="151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183">
        <v>3</v>
      </c>
      <c r="B69" s="140" t="s">
        <v>183</v>
      </c>
      <c r="C69" s="792">
        <f t="shared" si="6"/>
        <v>0</v>
      </c>
      <c r="D69" s="591"/>
      <c r="E69" s="591"/>
      <c r="F69" s="807"/>
      <c r="G69" s="449"/>
      <c r="H69" s="591"/>
      <c r="I69" s="792"/>
      <c r="J69" s="201">
        <f>K69+O69+P69+Q69+R69+S69</f>
        <v>0</v>
      </c>
      <c r="K69" s="212">
        <f t="shared" si="20"/>
        <v>0</v>
      </c>
      <c r="L69" s="1270"/>
      <c r="M69" s="92"/>
      <c r="N69" s="809"/>
      <c r="O69" s="1276"/>
      <c r="P69" s="1276"/>
      <c r="Q69" s="813"/>
      <c r="R69" s="1299"/>
      <c r="S69" s="616"/>
      <c r="T69" s="449">
        <f t="shared" si="17"/>
        <v>12295</v>
      </c>
      <c r="U69" s="666">
        <v>12295</v>
      </c>
      <c r="V69" s="809"/>
      <c r="W69" s="813"/>
      <c r="X69" s="247">
        <f t="shared" si="18"/>
        <v>12295</v>
      </c>
      <c r="Y69" s="809"/>
      <c r="Z69" s="810"/>
      <c r="AA69" s="810">
        <v>12295</v>
      </c>
      <c r="AB69" s="1287"/>
      <c r="AC69" s="816"/>
      <c r="AD69" s="1058"/>
      <c r="AE69" s="811"/>
      <c r="AF69" s="182"/>
      <c r="AG69" s="1293"/>
      <c r="AH69" s="182"/>
      <c r="AI69" s="243"/>
      <c r="AJ69" s="243"/>
      <c r="AK69" s="318"/>
      <c r="AL69" s="151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2.75">
      <c r="A70" s="183">
        <v>3</v>
      </c>
      <c r="B70" s="140" t="s">
        <v>184</v>
      </c>
      <c r="C70" s="792">
        <f t="shared" si="6"/>
        <v>0</v>
      </c>
      <c r="D70" s="591"/>
      <c r="E70" s="591"/>
      <c r="F70" s="807"/>
      <c r="G70" s="449"/>
      <c r="H70" s="591"/>
      <c r="I70" s="792"/>
      <c r="J70" s="201">
        <f>K70+O70+P70+Q70+R70+S70</f>
        <v>0</v>
      </c>
      <c r="K70" s="212">
        <f t="shared" si="20"/>
        <v>0</v>
      </c>
      <c r="L70" s="1270"/>
      <c r="M70" s="92"/>
      <c r="N70" s="809"/>
      <c r="O70" s="1276"/>
      <c r="P70" s="1276"/>
      <c r="Q70" s="813"/>
      <c r="R70" s="1299"/>
      <c r="S70" s="616"/>
      <c r="T70" s="449">
        <f t="shared" si="17"/>
        <v>12705</v>
      </c>
      <c r="U70" s="666">
        <v>12705</v>
      </c>
      <c r="V70" s="809"/>
      <c r="W70" s="813"/>
      <c r="X70" s="247">
        <f t="shared" si="18"/>
        <v>12705</v>
      </c>
      <c r="Y70" s="809"/>
      <c r="Z70" s="810"/>
      <c r="AA70" s="810">
        <v>12705</v>
      </c>
      <c r="AB70" s="1287"/>
      <c r="AC70" s="816"/>
      <c r="AD70" s="1058"/>
      <c r="AE70" s="811"/>
      <c r="AF70" s="182"/>
      <c r="AG70" s="1293"/>
      <c r="AH70" s="182"/>
      <c r="AI70" s="243"/>
      <c r="AJ70" s="243"/>
      <c r="AK70" s="318"/>
      <c r="AL70" s="151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2.75">
      <c r="A71" s="1335">
        <v>1</v>
      </c>
      <c r="B71" s="1336" t="s">
        <v>185</v>
      </c>
      <c r="C71" s="792">
        <f t="shared" si="6"/>
        <v>0</v>
      </c>
      <c r="D71" s="591"/>
      <c r="E71" s="591"/>
      <c r="F71" s="807"/>
      <c r="G71" s="449"/>
      <c r="H71" s="591"/>
      <c r="I71" s="792"/>
      <c r="J71" s="301">
        <f t="shared" si="15"/>
        <v>18050</v>
      </c>
      <c r="K71" s="212">
        <f t="shared" si="20"/>
        <v>0</v>
      </c>
      <c r="L71" s="1270"/>
      <c r="M71" s="92"/>
      <c r="N71" s="809"/>
      <c r="O71" s="1276"/>
      <c r="P71" s="1276"/>
      <c r="Q71" s="813"/>
      <c r="R71" s="1299"/>
      <c r="S71" s="616">
        <f>3000+15050</f>
        <v>18050</v>
      </c>
      <c r="T71" s="617">
        <f t="shared" si="17"/>
        <v>0</v>
      </c>
      <c r="U71" s="595">
        <f>-3000-15050</f>
        <v>-18050</v>
      </c>
      <c r="V71" s="818"/>
      <c r="W71" s="819"/>
      <c r="X71" s="246">
        <f t="shared" si="18"/>
        <v>0</v>
      </c>
      <c r="Y71" s="809"/>
      <c r="Z71" s="810"/>
      <c r="AA71" s="810"/>
      <c r="AB71" s="1287"/>
      <c r="AC71" s="816"/>
      <c r="AD71" s="1058"/>
      <c r="AE71" s="811"/>
      <c r="AF71" s="182"/>
      <c r="AG71" s="1293"/>
      <c r="AH71" s="182"/>
      <c r="AI71" s="243"/>
      <c r="AJ71" s="243"/>
      <c r="AK71" s="318"/>
      <c r="AL71" s="151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3.5" thickBot="1">
      <c r="A72" s="1335"/>
      <c r="B72" s="1336"/>
      <c r="C72" s="792">
        <f t="shared" si="6"/>
        <v>0</v>
      </c>
      <c r="D72" s="591"/>
      <c r="E72" s="591"/>
      <c r="F72" s="807"/>
      <c r="G72" s="449"/>
      <c r="H72" s="591"/>
      <c r="I72" s="792"/>
      <c r="J72" s="1330">
        <f t="shared" si="15"/>
        <v>0</v>
      </c>
      <c r="K72" s="212">
        <f t="shared" si="20"/>
        <v>0</v>
      </c>
      <c r="L72" s="1270"/>
      <c r="M72" s="92"/>
      <c r="N72" s="809"/>
      <c r="O72" s="1276"/>
      <c r="P72" s="1276"/>
      <c r="Q72" s="813"/>
      <c r="R72" s="1299"/>
      <c r="S72" s="616"/>
      <c r="T72" s="449">
        <f>S72+U72</f>
        <v>0</v>
      </c>
      <c r="U72" s="595"/>
      <c r="V72" s="809"/>
      <c r="W72" s="813"/>
      <c r="X72" s="246">
        <f t="shared" si="18"/>
        <v>0</v>
      </c>
      <c r="Y72" s="809"/>
      <c r="Z72" s="810"/>
      <c r="AA72" s="810"/>
      <c r="AB72" s="1287"/>
      <c r="AC72" s="816"/>
      <c r="AD72" s="1058"/>
      <c r="AE72" s="811"/>
      <c r="AF72" s="182"/>
      <c r="AG72" s="1293"/>
      <c r="AH72" s="182"/>
      <c r="AI72" s="243"/>
      <c r="AJ72" s="243"/>
      <c r="AK72" s="318"/>
      <c r="AL72" s="151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9" ht="13.5" thickBot="1">
      <c r="A73" s="1022"/>
      <c r="B73" s="30" t="s">
        <v>35</v>
      </c>
      <c r="C73" s="70">
        <f t="shared" si="6"/>
        <v>0</v>
      </c>
      <c r="D73" s="70">
        <f aca="true" t="shared" si="21" ref="D73:Y73">SUM(D51:D72)</f>
        <v>0</v>
      </c>
      <c r="E73" s="70">
        <f>SUM(E51:E72)</f>
        <v>0</v>
      </c>
      <c r="F73" s="115">
        <f>SUM(F51:F72)</f>
        <v>0</v>
      </c>
      <c r="G73" s="73">
        <f>SUM(G51:G72)</f>
        <v>0</v>
      </c>
      <c r="H73" s="70">
        <f t="shared" si="21"/>
        <v>0</v>
      </c>
      <c r="I73" s="70">
        <f t="shared" si="21"/>
        <v>0</v>
      </c>
      <c r="J73" s="1331">
        <f t="shared" si="21"/>
        <v>311718.003</v>
      </c>
      <c r="K73" s="147">
        <f t="shared" si="21"/>
        <v>80372.873</v>
      </c>
      <c r="L73" s="147">
        <f t="shared" si="21"/>
        <v>80347.5</v>
      </c>
      <c r="M73" s="147"/>
      <c r="N73" s="147">
        <f t="shared" si="21"/>
        <v>25.373</v>
      </c>
      <c r="O73" s="147">
        <f t="shared" si="21"/>
        <v>27326.82</v>
      </c>
      <c r="P73" s="147">
        <f t="shared" si="21"/>
        <v>803.4000000000001</v>
      </c>
      <c r="Q73" s="147">
        <f t="shared" si="21"/>
        <v>0</v>
      </c>
      <c r="R73" s="147">
        <f t="shared" si="21"/>
        <v>2039.91</v>
      </c>
      <c r="S73" s="73">
        <f t="shared" si="21"/>
        <v>201175</v>
      </c>
      <c r="T73" s="78">
        <f t="shared" si="21"/>
        <v>771100</v>
      </c>
      <c r="U73" s="96">
        <f t="shared" si="21"/>
        <v>569925</v>
      </c>
      <c r="V73" s="96">
        <f>SUM(V51:V72)</f>
        <v>0</v>
      </c>
      <c r="W73" s="96">
        <f>SUM(W51:W72)</f>
        <v>250000</v>
      </c>
      <c r="X73" s="72">
        <f>J73+U73+W73</f>
        <v>1131643.003</v>
      </c>
      <c r="Y73" s="71">
        <f t="shared" si="21"/>
        <v>766166</v>
      </c>
      <c r="Z73" s="72">
        <f>SUM(Z51:Z72)</f>
        <v>256000</v>
      </c>
      <c r="AA73" s="72">
        <f>SUM(AA51:AA72)</f>
        <v>58348</v>
      </c>
      <c r="AB73" s="72">
        <f>SUM(AB51:AB72)</f>
        <v>51129</v>
      </c>
      <c r="AC73" s="147"/>
      <c r="AD73" s="115"/>
      <c r="AE73" s="1431">
        <f aca="true" t="shared" si="22" ref="AE73:AL73">SUM(AE51:AE72)</f>
        <v>80347.5</v>
      </c>
      <c r="AF73" s="72">
        <f t="shared" si="22"/>
        <v>0</v>
      </c>
      <c r="AG73" s="1281">
        <f t="shared" si="22"/>
        <v>0</v>
      </c>
      <c r="AH73" s="72">
        <f t="shared" si="22"/>
        <v>0</v>
      </c>
      <c r="AI73" s="72">
        <f t="shared" si="22"/>
        <v>0</v>
      </c>
      <c r="AJ73" s="72">
        <f t="shared" si="22"/>
        <v>0</v>
      </c>
      <c r="AK73" s="1432">
        <f t="shared" si="22"/>
        <v>796.679</v>
      </c>
      <c r="AL73" s="96">
        <f t="shared" si="22"/>
        <v>0</v>
      </c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2.75">
      <c r="A74" s="1033">
        <v>3</v>
      </c>
      <c r="B74" s="140" t="s">
        <v>192</v>
      </c>
      <c r="C74" s="88">
        <f t="shared" si="6"/>
        <v>0</v>
      </c>
      <c r="D74" s="89"/>
      <c r="E74" s="89"/>
      <c r="F74" s="148"/>
      <c r="G74" s="90"/>
      <c r="H74" s="89"/>
      <c r="I74" s="88"/>
      <c r="J74" s="201">
        <f aca="true" t="shared" si="23" ref="J74:J98">K74+O74+P74+Q74+R74+S74</f>
        <v>0</v>
      </c>
      <c r="K74" s="201">
        <f aca="true" t="shared" si="24" ref="K74:K98">L74+N74</f>
        <v>0</v>
      </c>
      <c r="L74" s="1271"/>
      <c r="M74" s="89"/>
      <c r="N74" s="89"/>
      <c r="O74" s="1271"/>
      <c r="P74" s="1271"/>
      <c r="Q74" s="148"/>
      <c r="R74" s="434"/>
      <c r="S74" s="1301"/>
      <c r="T74" s="817">
        <f aca="true" t="shared" si="25" ref="T74:T97">S74+U74</f>
        <v>40000</v>
      </c>
      <c r="U74" s="806">
        <v>40000</v>
      </c>
      <c r="V74" s="593"/>
      <c r="W74" s="1357"/>
      <c r="X74" s="247">
        <f>J74+U74</f>
        <v>40000</v>
      </c>
      <c r="Y74" s="799"/>
      <c r="Z74" s="181"/>
      <c r="AA74" s="181"/>
      <c r="AB74" s="395">
        <v>40000</v>
      </c>
      <c r="AC74" s="317"/>
      <c r="AD74" s="1059"/>
      <c r="AE74" s="1363"/>
      <c r="AF74" s="181"/>
      <c r="AG74" s="1292"/>
      <c r="AH74" s="181"/>
      <c r="AI74" s="242"/>
      <c r="AJ74" s="242"/>
      <c r="AK74" s="1371"/>
      <c r="AL74" s="149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2.75">
      <c r="A75" s="1092">
        <v>3</v>
      </c>
      <c r="B75" s="1093" t="s">
        <v>194</v>
      </c>
      <c r="C75" s="91">
        <f t="shared" si="6"/>
        <v>0</v>
      </c>
      <c r="D75" s="98"/>
      <c r="E75" s="98"/>
      <c r="F75" s="177"/>
      <c r="G75" s="99"/>
      <c r="H75" s="98"/>
      <c r="I75" s="97"/>
      <c r="J75" s="1391">
        <f t="shared" si="23"/>
        <v>-900.9</v>
      </c>
      <c r="K75" s="1386">
        <f t="shared" si="24"/>
        <v>-606</v>
      </c>
      <c r="L75" s="1454">
        <v>-606</v>
      </c>
      <c r="M75" s="1387"/>
      <c r="N75" s="1387"/>
      <c r="O75" s="1455">
        <v>-206</v>
      </c>
      <c r="P75" s="1456"/>
      <c r="Q75" s="1457"/>
      <c r="R75" s="1458">
        <v>-88.9</v>
      </c>
      <c r="S75" s="1413"/>
      <c r="T75" s="1388">
        <f t="shared" si="25"/>
        <v>0</v>
      </c>
      <c r="U75" s="1389"/>
      <c r="V75" s="1390"/>
      <c r="W75" s="1392"/>
      <c r="X75" s="247">
        <f aca="true" t="shared" si="26" ref="X75:X82">J75+U75</f>
        <v>-900.9</v>
      </c>
      <c r="Y75" s="1427"/>
      <c r="Z75" s="1437">
        <v>-900.9</v>
      </c>
      <c r="AA75" s="368"/>
      <c r="AB75" s="1288"/>
      <c r="AC75" s="319"/>
      <c r="AD75" s="1060"/>
      <c r="AE75" s="1364"/>
      <c r="AF75" s="282"/>
      <c r="AG75" s="1294"/>
      <c r="AH75" s="282"/>
      <c r="AI75" s="283"/>
      <c r="AJ75" s="283"/>
      <c r="AK75" s="1372"/>
      <c r="AL75" s="28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.75">
      <c r="A76" s="1335">
        <v>1</v>
      </c>
      <c r="B76" s="1336" t="s">
        <v>195</v>
      </c>
      <c r="C76" s="91">
        <f t="shared" si="6"/>
        <v>0</v>
      </c>
      <c r="D76" s="98"/>
      <c r="E76" s="98"/>
      <c r="F76" s="177"/>
      <c r="G76" s="99"/>
      <c r="H76" s="98"/>
      <c r="I76" s="97"/>
      <c r="J76" s="1415">
        <f t="shared" si="23"/>
        <v>-5912</v>
      </c>
      <c r="K76" s="650">
        <f t="shared" si="24"/>
        <v>0</v>
      </c>
      <c r="L76" s="83"/>
      <c r="M76" s="613"/>
      <c r="N76" s="865"/>
      <c r="O76" s="1274"/>
      <c r="P76" s="1274"/>
      <c r="Q76" s="613"/>
      <c r="R76" s="1411"/>
      <c r="S76" s="1239">
        <f>3995-9907</f>
        <v>-5912</v>
      </c>
      <c r="T76" s="596">
        <f t="shared" si="25"/>
        <v>0</v>
      </c>
      <c r="U76" s="622">
        <f>-3995+9907</f>
        <v>5912</v>
      </c>
      <c r="V76" s="613"/>
      <c r="W76" s="614"/>
      <c r="X76" s="247">
        <f t="shared" si="26"/>
        <v>0</v>
      </c>
      <c r="Y76" s="593"/>
      <c r="Z76" s="368"/>
      <c r="AA76" s="368"/>
      <c r="AB76" s="1288"/>
      <c r="AC76" s="319"/>
      <c r="AD76" s="1060"/>
      <c r="AE76" s="1365"/>
      <c r="AF76" s="282"/>
      <c r="AG76" s="1294"/>
      <c r="AH76" s="282"/>
      <c r="AI76" s="283"/>
      <c r="AJ76" s="283"/>
      <c r="AK76" s="1372"/>
      <c r="AL76" s="28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2.75">
      <c r="A77" s="183">
        <v>3</v>
      </c>
      <c r="B77" s="140" t="s">
        <v>196</v>
      </c>
      <c r="C77" s="91">
        <f t="shared" si="6"/>
        <v>0</v>
      </c>
      <c r="D77" s="98"/>
      <c r="E77" s="98"/>
      <c r="F77" s="177"/>
      <c r="G77" s="99"/>
      <c r="H77" s="98"/>
      <c r="I77" s="97"/>
      <c r="J77" s="1416">
        <f t="shared" si="23"/>
        <v>9600</v>
      </c>
      <c r="K77" s="212">
        <f t="shared" si="24"/>
        <v>0</v>
      </c>
      <c r="L77" s="83"/>
      <c r="M77" s="98"/>
      <c r="N77" s="98"/>
      <c r="O77" s="1273"/>
      <c r="P77" s="1273"/>
      <c r="Q77" s="177"/>
      <c r="R77" s="433">
        <v>9600</v>
      </c>
      <c r="S77" s="1239"/>
      <c r="T77" s="367">
        <f t="shared" si="25"/>
        <v>0</v>
      </c>
      <c r="U77" s="668"/>
      <c r="V77" s="593"/>
      <c r="W77" s="1357"/>
      <c r="X77" s="247">
        <f>J77+U77</f>
        <v>9600</v>
      </c>
      <c r="Y77" s="593"/>
      <c r="Z77" s="368"/>
      <c r="AA77" s="368">
        <v>9600</v>
      </c>
      <c r="AB77" s="1288"/>
      <c r="AC77" s="319"/>
      <c r="AD77" s="1060"/>
      <c r="AE77" s="1364"/>
      <c r="AF77" s="282"/>
      <c r="AG77" s="1294"/>
      <c r="AH77" s="282"/>
      <c r="AI77" s="283"/>
      <c r="AJ77" s="283"/>
      <c r="AK77" s="1372"/>
      <c r="AL77" s="28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2.75">
      <c r="A78" s="1019">
        <v>3</v>
      </c>
      <c r="B78" s="140" t="s">
        <v>197</v>
      </c>
      <c r="C78" s="91">
        <f t="shared" si="6"/>
        <v>0</v>
      </c>
      <c r="D78" s="98"/>
      <c r="E78" s="98"/>
      <c r="F78" s="177"/>
      <c r="G78" s="99"/>
      <c r="H78" s="98"/>
      <c r="I78" s="97"/>
      <c r="J78" s="1416">
        <f t="shared" si="23"/>
        <v>51500</v>
      </c>
      <c r="K78" s="212">
        <f t="shared" si="24"/>
        <v>0</v>
      </c>
      <c r="L78" s="83"/>
      <c r="M78" s="593"/>
      <c r="N78" s="593"/>
      <c r="O78" s="1273"/>
      <c r="P78" s="1273"/>
      <c r="Q78" s="177"/>
      <c r="R78" s="433">
        <v>51500</v>
      </c>
      <c r="S78" s="1414"/>
      <c r="T78" s="367">
        <f t="shared" si="25"/>
        <v>0</v>
      </c>
      <c r="U78" s="668"/>
      <c r="V78" s="593"/>
      <c r="W78" s="1357"/>
      <c r="X78" s="247">
        <f>J78+U78</f>
        <v>51500</v>
      </c>
      <c r="Y78" s="593"/>
      <c r="Z78" s="368">
        <v>51500</v>
      </c>
      <c r="AA78" s="368"/>
      <c r="AB78" s="1288"/>
      <c r="AC78" s="319"/>
      <c r="AD78" s="1060"/>
      <c r="AE78" s="1364"/>
      <c r="AF78" s="282"/>
      <c r="AG78" s="1294"/>
      <c r="AH78" s="282"/>
      <c r="AI78" s="283"/>
      <c r="AJ78" s="283"/>
      <c r="AK78" s="1372"/>
      <c r="AL78" s="28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2.75">
      <c r="A79" s="1019">
        <v>3</v>
      </c>
      <c r="B79" s="140" t="s">
        <v>198</v>
      </c>
      <c r="C79" s="91">
        <f t="shared" si="6"/>
        <v>0</v>
      </c>
      <c r="D79" s="98"/>
      <c r="E79" s="98"/>
      <c r="F79" s="177"/>
      <c r="G79" s="99"/>
      <c r="H79" s="98"/>
      <c r="I79" s="97"/>
      <c r="J79" s="1416">
        <f t="shared" si="23"/>
        <v>0</v>
      </c>
      <c r="K79" s="212">
        <f t="shared" si="24"/>
        <v>0</v>
      </c>
      <c r="L79" s="83"/>
      <c r="M79" s="593"/>
      <c r="N79" s="593"/>
      <c r="O79" s="1273"/>
      <c r="P79" s="1273"/>
      <c r="Q79" s="177"/>
      <c r="R79" s="433"/>
      <c r="S79" s="1414"/>
      <c r="T79" s="367">
        <f t="shared" si="25"/>
        <v>0</v>
      </c>
      <c r="U79" s="668"/>
      <c r="V79" s="593"/>
      <c r="W79" s="1357">
        <v>500000</v>
      </c>
      <c r="X79" s="247">
        <f>J79+U79+V79+W79</f>
        <v>500000</v>
      </c>
      <c r="Y79" s="593"/>
      <c r="Z79" s="368">
        <v>500000</v>
      </c>
      <c r="AA79" s="368"/>
      <c r="AB79" s="1288"/>
      <c r="AC79" s="319"/>
      <c r="AD79" s="1060"/>
      <c r="AE79" s="1364"/>
      <c r="AF79" s="282"/>
      <c r="AG79" s="1294"/>
      <c r="AH79" s="282"/>
      <c r="AI79" s="283"/>
      <c r="AJ79" s="283"/>
      <c r="AK79" s="1372"/>
      <c r="AL79" s="28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2.75">
      <c r="A80" s="183">
        <v>3</v>
      </c>
      <c r="B80" s="140" t="s">
        <v>199</v>
      </c>
      <c r="C80" s="91">
        <f t="shared" si="6"/>
        <v>0</v>
      </c>
      <c r="D80" s="98"/>
      <c r="E80" s="98"/>
      <c r="F80" s="177"/>
      <c r="G80" s="99"/>
      <c r="H80" s="98"/>
      <c r="I80" s="97"/>
      <c r="J80" s="1416">
        <f t="shared" si="23"/>
        <v>-4000</v>
      </c>
      <c r="K80" s="212">
        <f t="shared" si="24"/>
        <v>0</v>
      </c>
      <c r="L80" s="83"/>
      <c r="M80" s="593"/>
      <c r="N80" s="593"/>
      <c r="O80" s="1273"/>
      <c r="P80" s="1273"/>
      <c r="Q80" s="177"/>
      <c r="R80" s="433">
        <v>-4000</v>
      </c>
      <c r="S80" s="1414"/>
      <c r="T80" s="367">
        <f t="shared" si="25"/>
        <v>4000</v>
      </c>
      <c r="U80" s="668">
        <v>4000</v>
      </c>
      <c r="V80" s="593"/>
      <c r="W80" s="1357"/>
      <c r="X80" s="247">
        <f>J80+U80</f>
        <v>0</v>
      </c>
      <c r="Y80" s="593"/>
      <c r="Z80" s="368"/>
      <c r="AA80" s="368"/>
      <c r="AB80" s="1289"/>
      <c r="AC80" s="319"/>
      <c r="AD80" s="1060"/>
      <c r="AE80" s="1364"/>
      <c r="AF80" s="282"/>
      <c r="AG80" s="1294"/>
      <c r="AH80" s="282"/>
      <c r="AI80" s="283"/>
      <c r="AJ80" s="283"/>
      <c r="AK80" s="1372"/>
      <c r="AL80" s="28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2.75">
      <c r="A81" s="1019">
        <v>3</v>
      </c>
      <c r="B81" s="140" t="s">
        <v>200</v>
      </c>
      <c r="C81" s="91">
        <f t="shared" si="6"/>
        <v>0</v>
      </c>
      <c r="D81" s="98"/>
      <c r="E81" s="98"/>
      <c r="F81" s="177"/>
      <c r="G81" s="99"/>
      <c r="H81" s="98"/>
      <c r="I81" s="97"/>
      <c r="J81" s="1416">
        <f t="shared" si="23"/>
        <v>-1307.27</v>
      </c>
      <c r="K81" s="212">
        <f t="shared" si="24"/>
        <v>-143.14</v>
      </c>
      <c r="L81" s="83">
        <v>-143.14</v>
      </c>
      <c r="M81" s="1417"/>
      <c r="N81" s="1417"/>
      <c r="O81" s="593">
        <v>-48.7</v>
      </c>
      <c r="P81" s="593">
        <v>-1.43</v>
      </c>
      <c r="Q81" s="177"/>
      <c r="R81" s="433">
        <v>-1114</v>
      </c>
      <c r="S81" s="1414"/>
      <c r="T81" s="367">
        <f t="shared" si="25"/>
        <v>0</v>
      </c>
      <c r="U81" s="668"/>
      <c r="V81" s="593"/>
      <c r="W81" s="1357"/>
      <c r="X81" s="247">
        <f t="shared" si="26"/>
        <v>-1307.27</v>
      </c>
      <c r="Y81" s="593"/>
      <c r="Z81" s="368">
        <v>-1307.3</v>
      </c>
      <c r="AA81" s="368"/>
      <c r="AB81" s="1288"/>
      <c r="AC81" s="320"/>
      <c r="AD81" s="1061"/>
      <c r="AE81" s="363">
        <v>-143.14</v>
      </c>
      <c r="AF81" s="282"/>
      <c r="AG81" s="1294"/>
      <c r="AH81" s="282"/>
      <c r="AI81" s="285"/>
      <c r="AJ81" s="285"/>
      <c r="AK81" s="1372"/>
      <c r="AL81" s="28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2.75">
      <c r="A82" s="183">
        <v>3</v>
      </c>
      <c r="B82" s="140" t="s">
        <v>201</v>
      </c>
      <c r="C82" s="91">
        <f t="shared" si="6"/>
        <v>0</v>
      </c>
      <c r="D82" s="98"/>
      <c r="E82" s="98"/>
      <c r="F82" s="177"/>
      <c r="G82" s="99"/>
      <c r="H82" s="98"/>
      <c r="I82" s="97"/>
      <c r="J82" s="1416">
        <f t="shared" si="23"/>
        <v>1600</v>
      </c>
      <c r="K82" s="212">
        <f t="shared" si="24"/>
        <v>0</v>
      </c>
      <c r="L82" s="1272"/>
      <c r="M82" s="593"/>
      <c r="N82" s="593"/>
      <c r="O82" s="593"/>
      <c r="P82" s="593"/>
      <c r="Q82" s="177"/>
      <c r="R82" s="433">
        <v>1600</v>
      </c>
      <c r="S82" s="1414"/>
      <c r="T82" s="367">
        <f t="shared" si="25"/>
        <v>0</v>
      </c>
      <c r="U82" s="668"/>
      <c r="V82" s="593"/>
      <c r="W82" s="1357"/>
      <c r="X82" s="247">
        <f t="shared" si="26"/>
        <v>1600</v>
      </c>
      <c r="Y82" s="593"/>
      <c r="Z82" s="368"/>
      <c r="AA82" s="368">
        <v>1600</v>
      </c>
      <c r="AB82" s="1288"/>
      <c r="AC82" s="319"/>
      <c r="AD82" s="1060"/>
      <c r="AE82" s="1364"/>
      <c r="AF82" s="282"/>
      <c r="AG82" s="1294"/>
      <c r="AH82" s="282"/>
      <c r="AI82" s="283"/>
      <c r="AJ82" s="283"/>
      <c r="AK82" s="1372"/>
      <c r="AL82" s="28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2.75">
      <c r="A83" s="1019">
        <v>3</v>
      </c>
      <c r="B83" s="140" t="s">
        <v>202</v>
      </c>
      <c r="C83" s="91">
        <f t="shared" si="6"/>
        <v>0</v>
      </c>
      <c r="D83" s="92"/>
      <c r="E83" s="92"/>
      <c r="F83" s="150"/>
      <c r="G83" s="93"/>
      <c r="H83" s="92"/>
      <c r="I83" s="91"/>
      <c r="J83" s="1416">
        <f t="shared" si="23"/>
        <v>-2846.47</v>
      </c>
      <c r="K83" s="212">
        <f t="shared" si="24"/>
        <v>0</v>
      </c>
      <c r="L83" s="1272"/>
      <c r="M83" s="593"/>
      <c r="N83" s="593"/>
      <c r="O83" s="1270"/>
      <c r="P83" s="1270"/>
      <c r="Q83" s="150"/>
      <c r="R83" s="433">
        <v>-2846.47</v>
      </c>
      <c r="S83" s="808"/>
      <c r="T83" s="449">
        <f t="shared" si="25"/>
        <v>0</v>
      </c>
      <c r="U83" s="666"/>
      <c r="V83" s="591"/>
      <c r="W83" s="807"/>
      <c r="X83" s="247">
        <f aca="true" t="shared" si="27" ref="X83:X98">J83+U83</f>
        <v>-2846.47</v>
      </c>
      <c r="Y83" s="591"/>
      <c r="Z83" s="368">
        <v>-2846.47</v>
      </c>
      <c r="AA83" s="395"/>
      <c r="AB83" s="1290"/>
      <c r="AC83" s="318"/>
      <c r="AD83" s="1062"/>
      <c r="AE83" s="1366"/>
      <c r="AF83" s="182"/>
      <c r="AG83" s="1293"/>
      <c r="AH83" s="182"/>
      <c r="AI83" s="243"/>
      <c r="AJ83" s="243"/>
      <c r="AK83" s="1370"/>
      <c r="AL83" s="151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2.75">
      <c r="A84" s="1335">
        <v>1</v>
      </c>
      <c r="B84" s="1336" t="s">
        <v>203</v>
      </c>
      <c r="C84" s="91">
        <f t="shared" si="6"/>
        <v>0</v>
      </c>
      <c r="D84" s="92"/>
      <c r="E84" s="92"/>
      <c r="F84" s="150"/>
      <c r="G84" s="93"/>
      <c r="H84" s="92"/>
      <c r="I84" s="91"/>
      <c r="J84" s="1453">
        <f t="shared" si="23"/>
        <v>-19467.0875</v>
      </c>
      <c r="K84" s="596">
        <f t="shared" si="24"/>
        <v>0</v>
      </c>
      <c r="L84" s="1274"/>
      <c r="M84" s="613"/>
      <c r="N84" s="613"/>
      <c r="O84" s="1424"/>
      <c r="P84" s="1424"/>
      <c r="Q84" s="1378"/>
      <c r="R84" s="793"/>
      <c r="S84" s="246">
        <f>550-20000-17.0875</f>
        <v>-19467.0875</v>
      </c>
      <c r="T84" s="617">
        <f t="shared" si="25"/>
        <v>0</v>
      </c>
      <c r="U84" s="246">
        <f>-550+20000+17.0875</f>
        <v>19467.0875</v>
      </c>
      <c r="V84" s="818"/>
      <c r="W84" s="819"/>
      <c r="X84" s="246">
        <f t="shared" si="27"/>
        <v>0</v>
      </c>
      <c r="Y84" s="591"/>
      <c r="Z84" s="368"/>
      <c r="AA84" s="395"/>
      <c r="AB84" s="1290"/>
      <c r="AC84" s="318"/>
      <c r="AD84" s="1062"/>
      <c r="AE84" s="1367"/>
      <c r="AF84" s="182"/>
      <c r="AG84" s="1293"/>
      <c r="AH84" s="182"/>
      <c r="AI84" s="243"/>
      <c r="AJ84" s="243"/>
      <c r="AK84" s="1370"/>
      <c r="AL84" s="151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2.75">
      <c r="A85" s="1019">
        <v>3</v>
      </c>
      <c r="B85" s="140" t="s">
        <v>204</v>
      </c>
      <c r="C85" s="155">
        <f t="shared" si="6"/>
        <v>0</v>
      </c>
      <c r="D85" s="156"/>
      <c r="E85" s="156"/>
      <c r="F85" s="152"/>
      <c r="G85" s="158"/>
      <c r="H85" s="156"/>
      <c r="I85" s="155"/>
      <c r="J85" s="1416">
        <f t="shared" si="23"/>
        <v>0</v>
      </c>
      <c r="K85" s="212">
        <f t="shared" si="24"/>
        <v>0</v>
      </c>
      <c r="L85" s="1272"/>
      <c r="M85" s="593"/>
      <c r="N85" s="593"/>
      <c r="O85" s="1277"/>
      <c r="P85" s="1277"/>
      <c r="Q85" s="152"/>
      <c r="R85" s="433"/>
      <c r="S85" s="1239"/>
      <c r="T85" s="367">
        <f t="shared" si="25"/>
        <v>0</v>
      </c>
      <c r="U85" s="668"/>
      <c r="V85" s="855"/>
      <c r="W85" s="1385">
        <v>73837</v>
      </c>
      <c r="X85" s="246">
        <f>J85+U85+V85+W85</f>
        <v>73837</v>
      </c>
      <c r="Y85" s="855"/>
      <c r="Z85" s="368">
        <v>73837</v>
      </c>
      <c r="AA85" s="854"/>
      <c r="AB85" s="1291"/>
      <c r="AC85" s="321"/>
      <c r="AD85" s="1063"/>
      <c r="AE85" s="1368"/>
      <c r="AF85" s="286"/>
      <c r="AG85" s="1295"/>
      <c r="AH85" s="286"/>
      <c r="AI85" s="287"/>
      <c r="AJ85" s="287"/>
      <c r="AK85" s="1373"/>
      <c r="AL85" s="153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1019">
        <v>3</v>
      </c>
      <c r="B86" s="140" t="s">
        <v>205</v>
      </c>
      <c r="C86" s="155">
        <f t="shared" si="6"/>
        <v>0</v>
      </c>
      <c r="D86" s="156"/>
      <c r="E86" s="156"/>
      <c r="F86" s="152"/>
      <c r="G86" s="158"/>
      <c r="H86" s="156"/>
      <c r="I86" s="155"/>
      <c r="J86" s="1416">
        <f t="shared" si="23"/>
        <v>0</v>
      </c>
      <c r="K86" s="212">
        <f t="shared" si="24"/>
        <v>0</v>
      </c>
      <c r="L86" s="1272"/>
      <c r="M86" s="593"/>
      <c r="N86" s="593"/>
      <c r="O86" s="1277"/>
      <c r="P86" s="1277"/>
      <c r="Q86" s="152"/>
      <c r="R86" s="433"/>
      <c r="S86" s="1239"/>
      <c r="T86" s="367">
        <f t="shared" si="25"/>
        <v>0</v>
      </c>
      <c r="U86" s="668"/>
      <c r="V86" s="855"/>
      <c r="W86" s="1385">
        <v>1000000</v>
      </c>
      <c r="X86" s="247">
        <f>J86+U86+V86+W86</f>
        <v>1000000</v>
      </c>
      <c r="Y86" s="855"/>
      <c r="Z86" s="368">
        <v>1000000</v>
      </c>
      <c r="AA86" s="854"/>
      <c r="AB86" s="1291"/>
      <c r="AC86" s="321"/>
      <c r="AD86" s="1063"/>
      <c r="AE86" s="1368"/>
      <c r="AF86" s="286"/>
      <c r="AG86" s="1295"/>
      <c r="AH86" s="286"/>
      <c r="AI86" s="287"/>
      <c r="AJ86" s="287"/>
      <c r="AK86" s="1373"/>
      <c r="AL86" s="153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1019">
        <v>3</v>
      </c>
      <c r="B87" s="140" t="s">
        <v>206</v>
      </c>
      <c r="C87" s="155">
        <f t="shared" si="6"/>
        <v>0</v>
      </c>
      <c r="D87" s="156"/>
      <c r="E87" s="156"/>
      <c r="F87" s="152"/>
      <c r="G87" s="158"/>
      <c r="H87" s="156"/>
      <c r="I87" s="155"/>
      <c r="J87" s="1416">
        <f t="shared" si="23"/>
        <v>0</v>
      </c>
      <c r="K87" s="1532">
        <f t="shared" si="24"/>
        <v>0</v>
      </c>
      <c r="L87" s="1535"/>
      <c r="M87" s="395"/>
      <c r="N87" s="395"/>
      <c r="O87" s="1295"/>
      <c r="P87" s="1295"/>
      <c r="Q87" s="286"/>
      <c r="R87" s="666"/>
      <c r="S87" s="808"/>
      <c r="T87" s="367">
        <f t="shared" si="25"/>
        <v>0</v>
      </c>
      <c r="U87" s="668"/>
      <c r="V87" s="855"/>
      <c r="W87" s="1385">
        <v>500000</v>
      </c>
      <c r="X87" s="247">
        <f>J87+U87+V87+W87</f>
        <v>500000</v>
      </c>
      <c r="Y87" s="855"/>
      <c r="Z87" s="368">
        <v>500000</v>
      </c>
      <c r="AA87" s="854"/>
      <c r="AB87" s="1291"/>
      <c r="AC87" s="321"/>
      <c r="AD87" s="1063"/>
      <c r="AE87" s="1368"/>
      <c r="AF87" s="286"/>
      <c r="AG87" s="1295"/>
      <c r="AH87" s="286"/>
      <c r="AI87" s="287"/>
      <c r="AJ87" s="287"/>
      <c r="AK87" s="1373"/>
      <c r="AL87" s="153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1019">
        <v>3</v>
      </c>
      <c r="B88" s="140" t="s">
        <v>207</v>
      </c>
      <c r="C88" s="155">
        <f t="shared" si="6"/>
        <v>0</v>
      </c>
      <c r="D88" s="156"/>
      <c r="E88" s="156"/>
      <c r="F88" s="152"/>
      <c r="G88" s="158"/>
      <c r="H88" s="156"/>
      <c r="I88" s="155"/>
      <c r="J88" s="1416">
        <f t="shared" si="23"/>
        <v>-3461</v>
      </c>
      <c r="K88" s="1532">
        <f t="shared" si="24"/>
        <v>0</v>
      </c>
      <c r="L88" s="1536"/>
      <c r="M88" s="368"/>
      <c r="N88" s="368"/>
      <c r="O88" s="1295"/>
      <c r="P88" s="1295"/>
      <c r="Q88" s="286"/>
      <c r="R88" s="666"/>
      <c r="S88" s="660">
        <v>-3461</v>
      </c>
      <c r="T88" s="367">
        <f t="shared" si="25"/>
        <v>0</v>
      </c>
      <c r="U88" s="668">
        <v>3461</v>
      </c>
      <c r="V88" s="855"/>
      <c r="W88" s="1385"/>
      <c r="X88" s="247">
        <f t="shared" si="27"/>
        <v>0</v>
      </c>
      <c r="Y88" s="855">
        <v>3461</v>
      </c>
      <c r="Z88" s="368">
        <v>-3461</v>
      </c>
      <c r="AA88" s="854"/>
      <c r="AB88" s="1291"/>
      <c r="AC88" s="321"/>
      <c r="AD88" s="1063"/>
      <c r="AE88" s="1368"/>
      <c r="AF88" s="286"/>
      <c r="AG88" s="1295"/>
      <c r="AH88" s="286"/>
      <c r="AI88" s="287"/>
      <c r="AJ88" s="287"/>
      <c r="AK88" s="1373"/>
      <c r="AL88" s="153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1335">
        <v>1</v>
      </c>
      <c r="B89" s="1336" t="s">
        <v>211</v>
      </c>
      <c r="C89" s="155">
        <f t="shared" si="6"/>
        <v>0</v>
      </c>
      <c r="D89" s="156"/>
      <c r="E89" s="156"/>
      <c r="F89" s="152"/>
      <c r="G89" s="158"/>
      <c r="H89" s="156"/>
      <c r="I89" s="155"/>
      <c r="J89" s="1453">
        <f>K89+O89+P89+Q89+R89+S89</f>
        <v>-3800.77</v>
      </c>
      <c r="K89" s="1488">
        <f>L89+N89</f>
        <v>0</v>
      </c>
      <c r="L89" s="1537"/>
      <c r="M89" s="594"/>
      <c r="N89" s="594"/>
      <c r="O89" s="1538"/>
      <c r="P89" s="1538"/>
      <c r="Q89" s="1539"/>
      <c r="R89" s="595"/>
      <c r="S89" s="246">
        <v>-3800.77</v>
      </c>
      <c r="T89" s="596">
        <f t="shared" si="25"/>
        <v>0</v>
      </c>
      <c r="U89" s="246">
        <v>3800.77</v>
      </c>
      <c r="V89" s="1426"/>
      <c r="W89" s="866"/>
      <c r="X89" s="247">
        <f t="shared" si="27"/>
        <v>0</v>
      </c>
      <c r="Y89" s="855"/>
      <c r="Z89" s="854"/>
      <c r="AA89" s="854"/>
      <c r="AB89" s="1291"/>
      <c r="AC89" s="321"/>
      <c r="AD89" s="1063"/>
      <c r="AE89" s="1368"/>
      <c r="AF89" s="286"/>
      <c r="AG89" s="1295"/>
      <c r="AH89" s="286"/>
      <c r="AI89" s="287"/>
      <c r="AJ89" s="287"/>
      <c r="AK89" s="1373"/>
      <c r="AL89" s="153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1019">
        <v>3</v>
      </c>
      <c r="B90" s="140" t="s">
        <v>208</v>
      </c>
      <c r="C90" s="155">
        <f t="shared" si="6"/>
        <v>0</v>
      </c>
      <c r="D90" s="156"/>
      <c r="E90" s="156"/>
      <c r="F90" s="152"/>
      <c r="G90" s="158"/>
      <c r="H90" s="156"/>
      <c r="I90" s="155"/>
      <c r="J90" s="1416">
        <f t="shared" si="23"/>
        <v>0</v>
      </c>
      <c r="K90" s="1532">
        <f t="shared" si="24"/>
        <v>0</v>
      </c>
      <c r="L90" s="1536"/>
      <c r="M90" s="368"/>
      <c r="N90" s="368"/>
      <c r="O90" s="1295"/>
      <c r="P90" s="1295"/>
      <c r="Q90" s="286"/>
      <c r="R90" s="668"/>
      <c r="S90" s="1414"/>
      <c r="T90" s="367">
        <f t="shared" si="25"/>
        <v>50000</v>
      </c>
      <c r="U90" s="668">
        <v>50000</v>
      </c>
      <c r="V90" s="855"/>
      <c r="W90" s="1385"/>
      <c r="X90" s="247">
        <f t="shared" si="27"/>
        <v>50000</v>
      </c>
      <c r="Y90" s="855">
        <v>50000</v>
      </c>
      <c r="Z90" s="854"/>
      <c r="AA90" s="854"/>
      <c r="AB90" s="1291"/>
      <c r="AC90" s="321"/>
      <c r="AD90" s="1063"/>
      <c r="AE90" s="1368"/>
      <c r="AF90" s="286"/>
      <c r="AG90" s="1295"/>
      <c r="AH90" s="286"/>
      <c r="AI90" s="287"/>
      <c r="AJ90" s="287"/>
      <c r="AK90" s="1373"/>
      <c r="AL90" s="153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1335">
        <v>1</v>
      </c>
      <c r="B91" s="1336" t="s">
        <v>209</v>
      </c>
      <c r="C91" s="155">
        <f t="shared" si="6"/>
        <v>0</v>
      </c>
      <c r="D91" s="156"/>
      <c r="E91" s="156"/>
      <c r="F91" s="152"/>
      <c r="G91" s="158"/>
      <c r="H91" s="156"/>
      <c r="I91" s="155"/>
      <c r="J91" s="1453">
        <f t="shared" si="23"/>
        <v>-4646</v>
      </c>
      <c r="K91" s="1488">
        <f t="shared" si="24"/>
        <v>0</v>
      </c>
      <c r="L91" s="1537"/>
      <c r="M91" s="594"/>
      <c r="N91" s="594"/>
      <c r="O91" s="1538"/>
      <c r="P91" s="1538"/>
      <c r="Q91" s="1539"/>
      <c r="R91" s="622"/>
      <c r="S91" s="1239">
        <f>-5000+354</f>
        <v>-4646</v>
      </c>
      <c r="T91" s="596">
        <f t="shared" si="25"/>
        <v>0</v>
      </c>
      <c r="U91" s="622">
        <f>5000-354</f>
        <v>4646</v>
      </c>
      <c r="V91" s="1426"/>
      <c r="W91" s="866"/>
      <c r="X91" s="247">
        <f t="shared" si="27"/>
        <v>0</v>
      </c>
      <c r="Y91" s="855"/>
      <c r="Z91" s="854"/>
      <c r="AA91" s="854"/>
      <c r="AB91" s="1291"/>
      <c r="AC91" s="321"/>
      <c r="AD91" s="1063"/>
      <c r="AE91" s="1368"/>
      <c r="AF91" s="286"/>
      <c r="AG91" s="1295"/>
      <c r="AH91" s="286"/>
      <c r="AI91" s="287"/>
      <c r="AJ91" s="287"/>
      <c r="AK91" s="1373"/>
      <c r="AL91" s="153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1019">
        <v>3</v>
      </c>
      <c r="B92" s="140" t="s">
        <v>210</v>
      </c>
      <c r="C92" s="155">
        <f t="shared" si="6"/>
        <v>0</v>
      </c>
      <c r="D92" s="156"/>
      <c r="E92" s="156"/>
      <c r="F92" s="152"/>
      <c r="G92" s="158"/>
      <c r="H92" s="156"/>
      <c r="I92" s="155"/>
      <c r="J92" s="1416">
        <f t="shared" si="23"/>
        <v>1704</v>
      </c>
      <c r="K92" s="1532">
        <f t="shared" si="24"/>
        <v>1304</v>
      </c>
      <c r="L92" s="1537"/>
      <c r="M92" s="594"/>
      <c r="N92" s="368">
        <v>1304</v>
      </c>
      <c r="O92" s="1540"/>
      <c r="P92" s="1540"/>
      <c r="Q92" s="854"/>
      <c r="R92" s="668">
        <v>400</v>
      </c>
      <c r="S92" s="858"/>
      <c r="T92" s="367">
        <f t="shared" si="25"/>
        <v>147575</v>
      </c>
      <c r="U92" s="668">
        <v>147575</v>
      </c>
      <c r="V92" s="855"/>
      <c r="W92" s="1385"/>
      <c r="X92" s="247">
        <f t="shared" si="27"/>
        <v>149279</v>
      </c>
      <c r="Y92" s="855">
        <v>149279</v>
      </c>
      <c r="Z92" s="854"/>
      <c r="AA92" s="854"/>
      <c r="AB92" s="1291"/>
      <c r="AC92" s="321"/>
      <c r="AD92" s="1063"/>
      <c r="AE92" s="1368"/>
      <c r="AF92" s="286"/>
      <c r="AG92" s="1295"/>
      <c r="AH92" s="286"/>
      <c r="AI92" s="287"/>
      <c r="AJ92" s="287"/>
      <c r="AK92" s="1373"/>
      <c r="AL92" s="153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3.5" thickBot="1">
      <c r="A93" s="1019">
        <v>3</v>
      </c>
      <c r="B93" s="47"/>
      <c r="C93" s="155">
        <f t="shared" si="6"/>
        <v>0</v>
      </c>
      <c r="D93" s="156"/>
      <c r="E93" s="156"/>
      <c r="F93" s="152"/>
      <c r="G93" s="158"/>
      <c r="H93" s="156"/>
      <c r="I93" s="155"/>
      <c r="J93" s="1416">
        <f t="shared" si="23"/>
        <v>0</v>
      </c>
      <c r="K93" s="1532">
        <f t="shared" si="24"/>
        <v>0</v>
      </c>
      <c r="L93" s="1536"/>
      <c r="M93" s="368"/>
      <c r="N93" s="368"/>
      <c r="O93" s="1295"/>
      <c r="P93" s="1295"/>
      <c r="Q93" s="286"/>
      <c r="R93" s="1541"/>
      <c r="S93" s="808"/>
      <c r="T93" s="449">
        <f t="shared" si="25"/>
        <v>0</v>
      </c>
      <c r="U93" s="668"/>
      <c r="V93" s="855"/>
      <c r="W93" s="1385"/>
      <c r="X93" s="1304">
        <f t="shared" si="27"/>
        <v>0</v>
      </c>
      <c r="Y93" s="855"/>
      <c r="Z93" s="854"/>
      <c r="AA93" s="854"/>
      <c r="AB93" s="1291"/>
      <c r="AC93" s="321"/>
      <c r="AD93" s="1063"/>
      <c r="AE93" s="1368"/>
      <c r="AF93" s="286"/>
      <c r="AG93" s="1295"/>
      <c r="AH93" s="286"/>
      <c r="AI93" s="287"/>
      <c r="AJ93" s="287"/>
      <c r="AK93" s="1373"/>
      <c r="AL93" s="153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3.5" hidden="1" thickBot="1">
      <c r="A94" s="1019">
        <v>3</v>
      </c>
      <c r="B94" s="788"/>
      <c r="C94" s="155">
        <f t="shared" si="6"/>
        <v>0</v>
      </c>
      <c r="D94" s="156"/>
      <c r="E94" s="156"/>
      <c r="F94" s="152"/>
      <c r="G94" s="158"/>
      <c r="H94" s="156"/>
      <c r="I94" s="155"/>
      <c r="J94" s="1412">
        <f t="shared" si="23"/>
        <v>0</v>
      </c>
      <c r="K94" s="1533">
        <f t="shared" si="24"/>
        <v>0</v>
      </c>
      <c r="L94" s="1536"/>
      <c r="M94" s="368"/>
      <c r="N94" s="368"/>
      <c r="O94" s="1295"/>
      <c r="P94" s="1295"/>
      <c r="Q94" s="286"/>
      <c r="R94" s="1541"/>
      <c r="S94" s="1239"/>
      <c r="T94" s="367">
        <f t="shared" si="25"/>
        <v>0</v>
      </c>
      <c r="U94" s="668"/>
      <c r="V94" s="855"/>
      <c r="W94" s="1385"/>
      <c r="X94" s="1304">
        <f t="shared" si="27"/>
        <v>0</v>
      </c>
      <c r="Y94" s="855"/>
      <c r="Z94" s="854"/>
      <c r="AA94" s="854"/>
      <c r="AB94" s="1291"/>
      <c r="AC94" s="321"/>
      <c r="AD94" s="1063"/>
      <c r="AE94" s="1368"/>
      <c r="AF94" s="286"/>
      <c r="AG94" s="1295"/>
      <c r="AH94" s="286"/>
      <c r="AI94" s="287"/>
      <c r="AJ94" s="287"/>
      <c r="AK94" s="1373"/>
      <c r="AL94" s="153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3.5" hidden="1" thickBot="1">
      <c r="A95" s="1019">
        <v>3</v>
      </c>
      <c r="B95" s="788"/>
      <c r="C95" s="155">
        <f t="shared" si="6"/>
        <v>0</v>
      </c>
      <c r="D95" s="156"/>
      <c r="E95" s="156"/>
      <c r="F95" s="152"/>
      <c r="G95" s="158"/>
      <c r="H95" s="156"/>
      <c r="I95" s="155"/>
      <c r="J95" s="1412">
        <f t="shared" si="23"/>
        <v>0</v>
      </c>
      <c r="K95" s="1533">
        <f t="shared" si="24"/>
        <v>0</v>
      </c>
      <c r="L95" s="1536"/>
      <c r="M95" s="368"/>
      <c r="N95" s="368"/>
      <c r="O95" s="1295"/>
      <c r="P95" s="1295"/>
      <c r="Q95" s="286"/>
      <c r="R95" s="1541"/>
      <c r="S95" s="1239"/>
      <c r="T95" s="367">
        <f t="shared" si="25"/>
        <v>0</v>
      </c>
      <c r="U95" s="668"/>
      <c r="V95" s="855"/>
      <c r="W95" s="1385"/>
      <c r="X95" s="1304">
        <f t="shared" si="27"/>
        <v>0</v>
      </c>
      <c r="Y95" s="855"/>
      <c r="Z95" s="854"/>
      <c r="AA95" s="854"/>
      <c r="AB95" s="1291"/>
      <c r="AC95" s="321"/>
      <c r="AD95" s="1063"/>
      <c r="AE95" s="1368"/>
      <c r="AF95" s="286"/>
      <c r="AG95" s="1295"/>
      <c r="AH95" s="286"/>
      <c r="AI95" s="287"/>
      <c r="AJ95" s="287"/>
      <c r="AK95" s="1373"/>
      <c r="AL95" s="153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3.5" customHeight="1" hidden="1">
      <c r="A96" s="1019">
        <v>3</v>
      </c>
      <c r="B96" s="788"/>
      <c r="C96" s="155">
        <f t="shared" si="6"/>
        <v>0</v>
      </c>
      <c r="D96" s="156"/>
      <c r="E96" s="156"/>
      <c r="F96" s="152"/>
      <c r="G96" s="158"/>
      <c r="H96" s="156"/>
      <c r="I96" s="155"/>
      <c r="J96" s="1412">
        <f t="shared" si="23"/>
        <v>0</v>
      </c>
      <c r="K96" s="1533">
        <f t="shared" si="24"/>
        <v>0</v>
      </c>
      <c r="L96" s="1536"/>
      <c r="M96" s="368"/>
      <c r="N96" s="368"/>
      <c r="O96" s="1295"/>
      <c r="P96" s="1295"/>
      <c r="Q96" s="286"/>
      <c r="R96" s="1541"/>
      <c r="S96" s="1239"/>
      <c r="T96" s="367">
        <f t="shared" si="25"/>
        <v>0</v>
      </c>
      <c r="U96" s="622"/>
      <c r="V96" s="855"/>
      <c r="W96" s="1385"/>
      <c r="X96" s="1304">
        <f t="shared" si="27"/>
        <v>0</v>
      </c>
      <c r="Y96" s="855"/>
      <c r="Z96" s="854"/>
      <c r="AA96" s="854"/>
      <c r="AB96" s="1291"/>
      <c r="AC96" s="321"/>
      <c r="AD96" s="1063"/>
      <c r="AE96" s="1368"/>
      <c r="AF96" s="286"/>
      <c r="AG96" s="1295"/>
      <c r="AH96" s="286"/>
      <c r="AI96" s="287"/>
      <c r="AJ96" s="287"/>
      <c r="AK96" s="1373"/>
      <c r="AL96" s="153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3.5" hidden="1" thickBot="1">
      <c r="A97" s="1019">
        <v>3</v>
      </c>
      <c r="B97" s="788"/>
      <c r="C97" s="155">
        <f t="shared" si="6"/>
        <v>0</v>
      </c>
      <c r="D97" s="156"/>
      <c r="E97" s="156"/>
      <c r="F97" s="152"/>
      <c r="G97" s="158"/>
      <c r="H97" s="156"/>
      <c r="I97" s="155"/>
      <c r="J97" s="1412">
        <f t="shared" si="23"/>
        <v>0</v>
      </c>
      <c r="K97" s="1533">
        <f t="shared" si="24"/>
        <v>0</v>
      </c>
      <c r="L97" s="1536"/>
      <c r="M97" s="368"/>
      <c r="N97" s="368"/>
      <c r="O97" s="1295"/>
      <c r="P97" s="1295"/>
      <c r="Q97" s="286"/>
      <c r="R97" s="1541"/>
      <c r="S97" s="1239"/>
      <c r="T97" s="367">
        <f t="shared" si="25"/>
        <v>0</v>
      </c>
      <c r="U97" s="622"/>
      <c r="V97" s="855"/>
      <c r="W97" s="1385"/>
      <c r="X97" s="1304">
        <f t="shared" si="27"/>
        <v>0</v>
      </c>
      <c r="Y97" s="855"/>
      <c r="Z97" s="854"/>
      <c r="AA97" s="854"/>
      <c r="AB97" s="1291"/>
      <c r="AC97" s="321"/>
      <c r="AD97" s="1063"/>
      <c r="AE97" s="1368"/>
      <c r="AF97" s="286"/>
      <c r="AG97" s="1295"/>
      <c r="AH97" s="286"/>
      <c r="AI97" s="287"/>
      <c r="AJ97" s="287"/>
      <c r="AK97" s="1373"/>
      <c r="AL97" s="153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3.5" hidden="1" thickBot="1">
      <c r="A98" s="183">
        <v>3</v>
      </c>
      <c r="B98" s="154"/>
      <c r="C98" s="155">
        <f t="shared" si="6"/>
        <v>0</v>
      </c>
      <c r="D98" s="156"/>
      <c r="E98" s="156"/>
      <c r="F98" s="152"/>
      <c r="G98" s="158"/>
      <c r="H98" s="156"/>
      <c r="I98" s="155"/>
      <c r="J98" s="1275">
        <f t="shared" si="23"/>
        <v>0</v>
      </c>
      <c r="K98" s="1534">
        <f t="shared" si="24"/>
        <v>0</v>
      </c>
      <c r="L98" s="1542"/>
      <c r="M98" s="1543"/>
      <c r="N98" s="1543"/>
      <c r="O98" s="1295"/>
      <c r="P98" s="1295"/>
      <c r="Q98" s="286"/>
      <c r="R98" s="151"/>
      <c r="S98" s="765"/>
      <c r="T98" s="859">
        <f>S98+U98</f>
        <v>0</v>
      </c>
      <c r="U98" s="856"/>
      <c r="V98" s="855"/>
      <c r="W98" s="1385"/>
      <c r="X98" s="1304">
        <f t="shared" si="27"/>
        <v>0</v>
      </c>
      <c r="Y98" s="855"/>
      <c r="Z98" s="286"/>
      <c r="AA98" s="286"/>
      <c r="AB98" s="1291"/>
      <c r="AC98" s="321"/>
      <c r="AD98" s="1063"/>
      <c r="AE98" s="1368"/>
      <c r="AF98" s="286"/>
      <c r="AG98" s="1295"/>
      <c r="AH98" s="286"/>
      <c r="AI98" s="287"/>
      <c r="AJ98" s="287"/>
      <c r="AK98" s="1373"/>
      <c r="AL98" s="153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3.5" thickBot="1">
      <c r="A99" s="95"/>
      <c r="B99" s="30" t="s">
        <v>36</v>
      </c>
      <c r="C99" s="70">
        <f t="shared" si="6"/>
        <v>0</v>
      </c>
      <c r="D99" s="78">
        <f aca="true" t="shared" si="28" ref="D99:I99">SUM(D74:D98)</f>
        <v>0</v>
      </c>
      <c r="E99" s="72">
        <f t="shared" si="28"/>
        <v>0</v>
      </c>
      <c r="F99" s="147">
        <f t="shared" si="28"/>
        <v>0</v>
      </c>
      <c r="G99" s="72">
        <f t="shared" si="28"/>
        <v>0</v>
      </c>
      <c r="H99" s="72">
        <f t="shared" si="28"/>
        <v>0</v>
      </c>
      <c r="I99" s="96">
        <f t="shared" si="28"/>
        <v>0</v>
      </c>
      <c r="J99" s="70">
        <f>SUM(J74:J98)-J75</f>
        <v>18963.4025</v>
      </c>
      <c r="K99" s="834">
        <f aca="true" t="shared" si="29" ref="K99:R99">SUM(K74:K98)-K75</f>
        <v>1160.8600000000001</v>
      </c>
      <c r="L99" s="118">
        <f t="shared" si="29"/>
        <v>-143.14</v>
      </c>
      <c r="M99" s="118">
        <f t="shared" si="29"/>
        <v>0</v>
      </c>
      <c r="N99" s="118">
        <f>SUM(N74:N98)</f>
        <v>1304</v>
      </c>
      <c r="O99" s="118">
        <f t="shared" si="29"/>
        <v>-48.69999999999999</v>
      </c>
      <c r="P99" s="118">
        <f>SUM(P74:P98)</f>
        <v>-1.43</v>
      </c>
      <c r="Q99" s="118">
        <f t="shared" si="29"/>
        <v>0</v>
      </c>
      <c r="R99" s="281">
        <f t="shared" si="29"/>
        <v>55139.53</v>
      </c>
      <c r="S99" s="73">
        <f>SUM(S74:S98)</f>
        <v>-37286.8575</v>
      </c>
      <c r="T99" s="78">
        <f>SUM(T74:T98)</f>
        <v>241575</v>
      </c>
      <c r="U99" s="96">
        <f>SUM(U74:U98)</f>
        <v>278861.8575</v>
      </c>
      <c r="V99" s="96">
        <f>SUM(V74:V98)</f>
        <v>0</v>
      </c>
      <c r="W99" s="96">
        <f>SUM(W74:W98)</f>
        <v>2073837</v>
      </c>
      <c r="X99" s="72">
        <f>SUM(X74:X98)-X75</f>
        <v>2371662.26</v>
      </c>
      <c r="Y99" s="72">
        <f>SUM(Y74:Y98)</f>
        <v>202740</v>
      </c>
      <c r="Z99" s="1303">
        <f>SUM(Z74:Z98)-Z75</f>
        <v>2117722.23</v>
      </c>
      <c r="AA99" s="72">
        <f aca="true" t="shared" si="30" ref="AA99:AL99">SUM(AA74:AA98)</f>
        <v>11200</v>
      </c>
      <c r="AB99" s="72">
        <f t="shared" si="30"/>
        <v>40000</v>
      </c>
      <c r="AC99" s="147">
        <f t="shared" si="30"/>
        <v>0</v>
      </c>
      <c r="AD99" s="115"/>
      <c r="AE99" s="72">
        <f>SUM(AE74:AE98)</f>
        <v>-143.14</v>
      </c>
      <c r="AF99" s="72">
        <f t="shared" si="30"/>
        <v>0</v>
      </c>
      <c r="AG99" s="72">
        <f t="shared" si="30"/>
        <v>0</v>
      </c>
      <c r="AH99" s="72">
        <f t="shared" si="30"/>
        <v>0</v>
      </c>
      <c r="AI99" s="72">
        <f t="shared" si="30"/>
        <v>0</v>
      </c>
      <c r="AJ99" s="72">
        <f t="shared" si="30"/>
        <v>0</v>
      </c>
      <c r="AK99" s="72">
        <f t="shared" si="30"/>
        <v>0</v>
      </c>
      <c r="AL99" s="96">
        <f t="shared" si="30"/>
        <v>0</v>
      </c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8" ht="13.5" thickBot="1">
      <c r="A100" s="2"/>
      <c r="B100" s="37" t="s">
        <v>37</v>
      </c>
      <c r="C100" s="74">
        <f t="shared" si="6"/>
        <v>0</v>
      </c>
      <c r="D100" s="288">
        <f>D34+D50+D73+D99</f>
        <v>0</v>
      </c>
      <c r="E100" s="289">
        <f>E34+E50+E73+E99</f>
        <v>0</v>
      </c>
      <c r="F100" s="322">
        <f>F34+F50+F73+F99</f>
        <v>0</v>
      </c>
      <c r="G100" s="289">
        <v>0</v>
      </c>
      <c r="H100" s="118">
        <f aca="true" t="shared" si="31" ref="H100:Y100">H34+H50+H73+H99</f>
        <v>0</v>
      </c>
      <c r="I100" s="290">
        <f t="shared" si="31"/>
        <v>0</v>
      </c>
      <c r="J100" s="322">
        <f t="shared" si="31"/>
        <v>808939.8055</v>
      </c>
      <c r="K100" s="322">
        <f t="shared" si="31"/>
        <v>222563.33299999998</v>
      </c>
      <c r="L100" s="289">
        <f t="shared" si="31"/>
        <v>212599.96</v>
      </c>
      <c r="M100" s="289">
        <f t="shared" si="31"/>
        <v>0</v>
      </c>
      <c r="N100" s="289">
        <f t="shared" si="31"/>
        <v>9963.373</v>
      </c>
      <c r="O100" s="289">
        <f t="shared" si="31"/>
        <v>72169.52</v>
      </c>
      <c r="P100" s="289">
        <f t="shared" si="31"/>
        <v>2126.07</v>
      </c>
      <c r="Q100" s="289">
        <f t="shared" si="31"/>
        <v>0</v>
      </c>
      <c r="R100" s="290">
        <f t="shared" si="31"/>
        <v>108924.14</v>
      </c>
      <c r="S100" s="768">
        <f t="shared" si="31"/>
        <v>403156.7425</v>
      </c>
      <c r="T100" s="288">
        <f t="shared" si="31"/>
        <v>2046009.6</v>
      </c>
      <c r="U100" s="281">
        <f t="shared" si="31"/>
        <v>1642852.8575</v>
      </c>
      <c r="V100" s="281">
        <f>V34+V50+V73+V99</f>
        <v>0</v>
      </c>
      <c r="W100" s="281">
        <f>W34+W50+W73+W99</f>
        <v>2323837</v>
      </c>
      <c r="X100" s="289">
        <f t="shared" si="31"/>
        <v>4775629.663</v>
      </c>
      <c r="Y100" s="387">
        <f t="shared" si="31"/>
        <v>1924495</v>
      </c>
      <c r="Z100" s="289">
        <f>Z34+Z50+Z73+Z99</f>
        <v>2662136.23</v>
      </c>
      <c r="AA100" s="289">
        <f>AA34+AA50+AA73+AA99</f>
        <v>87306</v>
      </c>
      <c r="AB100" s="289">
        <f>AB34+AB50+AB73+AB99</f>
        <v>101692.4</v>
      </c>
      <c r="AC100" s="289"/>
      <c r="AD100" s="289">
        <f>AD34+AD50+AD73+AD99</f>
        <v>0</v>
      </c>
      <c r="AE100" s="289">
        <f>AE34+AE50+AE73+AE99</f>
        <v>205950.75999999998</v>
      </c>
      <c r="AF100" s="289">
        <f aca="true" t="shared" si="32" ref="AF100:AL100">AF34+AF50+AF73+AF99</f>
        <v>0</v>
      </c>
      <c r="AG100" s="289">
        <f t="shared" si="32"/>
        <v>6649.2</v>
      </c>
      <c r="AH100" s="289">
        <f t="shared" si="32"/>
        <v>0</v>
      </c>
      <c r="AI100" s="289">
        <f t="shared" si="32"/>
        <v>3000</v>
      </c>
      <c r="AJ100" s="289">
        <f t="shared" si="32"/>
        <v>0</v>
      </c>
      <c r="AK100" s="289">
        <f t="shared" si="32"/>
        <v>3796.679</v>
      </c>
      <c r="AL100" s="289">
        <f t="shared" si="32"/>
        <v>0</v>
      </c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3.5" thickBot="1">
      <c r="A101" s="29"/>
      <c r="B101" s="224" t="s">
        <v>193</v>
      </c>
      <c r="C101" s="225">
        <f aca="true" t="shared" si="33" ref="C101:AL101">C15+C100</f>
        <v>3344452</v>
      </c>
      <c r="D101" s="226">
        <f t="shared" si="33"/>
        <v>2079507</v>
      </c>
      <c r="E101" s="358">
        <f t="shared" si="33"/>
        <v>313922</v>
      </c>
      <c r="F101" s="563">
        <f t="shared" si="33"/>
        <v>74221</v>
      </c>
      <c r="G101" s="227">
        <f t="shared" si="33"/>
        <v>363500</v>
      </c>
      <c r="H101" s="227">
        <f t="shared" si="33"/>
        <v>513302</v>
      </c>
      <c r="I101" s="293">
        <f t="shared" si="33"/>
        <v>458361</v>
      </c>
      <c r="J101" s="293">
        <f>J15+J100</f>
        <v>15844495.8055</v>
      </c>
      <c r="K101" s="323">
        <f>K15+K100</f>
        <v>8044437.333</v>
      </c>
      <c r="L101" s="292">
        <f>L15+L100</f>
        <v>7976560.96</v>
      </c>
      <c r="M101" s="292">
        <f t="shared" si="33"/>
        <v>0</v>
      </c>
      <c r="N101" s="292">
        <f t="shared" si="33"/>
        <v>67876.37299999999</v>
      </c>
      <c r="O101" s="292">
        <f>O15+O100</f>
        <v>2731944.52</v>
      </c>
      <c r="P101" s="292">
        <f t="shared" si="33"/>
        <v>79766.07</v>
      </c>
      <c r="Q101" s="227">
        <f t="shared" si="33"/>
        <v>754553</v>
      </c>
      <c r="R101" s="579">
        <f>R15+R100</f>
        <v>2199957.14</v>
      </c>
      <c r="S101" s="1240">
        <f t="shared" si="33"/>
        <v>2035829.7425</v>
      </c>
      <c r="T101" s="291">
        <f t="shared" si="33"/>
        <v>4439051.6</v>
      </c>
      <c r="U101" s="293">
        <f t="shared" si="33"/>
        <v>2403221.8575</v>
      </c>
      <c r="V101" s="293">
        <f>V15+V100</f>
        <v>0</v>
      </c>
      <c r="W101" s="293">
        <f>W15+W100</f>
        <v>2323837</v>
      </c>
      <c r="X101" s="292">
        <f>X15+X100</f>
        <v>20571554.663</v>
      </c>
      <c r="Y101" s="424">
        <f t="shared" si="33"/>
        <v>9340595</v>
      </c>
      <c r="Z101" s="292">
        <f>Z15+Z100</f>
        <v>5099364.23</v>
      </c>
      <c r="AA101" s="348">
        <f t="shared" si="33"/>
        <v>4517604</v>
      </c>
      <c r="AB101" s="348">
        <f t="shared" si="33"/>
        <v>1598026.4</v>
      </c>
      <c r="AC101" s="323"/>
      <c r="AD101" s="230">
        <f t="shared" si="33"/>
        <v>15965</v>
      </c>
      <c r="AE101" s="1429">
        <f t="shared" si="33"/>
        <v>6254930.76</v>
      </c>
      <c r="AF101" s="348">
        <f t="shared" si="33"/>
        <v>1655461</v>
      </c>
      <c r="AG101" s="348">
        <f t="shared" si="33"/>
        <v>66169.2</v>
      </c>
      <c r="AH101" s="348">
        <f t="shared" si="33"/>
        <v>323</v>
      </c>
      <c r="AI101" s="348">
        <f t="shared" si="33"/>
        <v>3000</v>
      </c>
      <c r="AJ101" s="348">
        <f t="shared" si="33"/>
        <v>323</v>
      </c>
      <c r="AK101" s="438">
        <f t="shared" si="33"/>
        <v>373125.679</v>
      </c>
      <c r="AL101" s="1430">
        <f t="shared" si="33"/>
        <v>80858</v>
      </c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3.5" hidden="1" thickBot="1">
      <c r="A102" s="29"/>
      <c r="B102" s="37"/>
      <c r="C102" s="64"/>
      <c r="D102" s="124"/>
      <c r="E102" s="359"/>
      <c r="F102" s="359"/>
      <c r="G102" s="359"/>
      <c r="H102" s="121"/>
      <c r="I102" s="120"/>
      <c r="J102" s="64"/>
      <c r="K102" s="64"/>
      <c r="L102" s="119"/>
      <c r="M102" s="193"/>
      <c r="N102" s="121"/>
      <c r="O102" s="121"/>
      <c r="P102" s="121"/>
      <c r="Q102" s="416"/>
      <c r="R102" s="102"/>
      <c r="S102" s="102"/>
      <c r="T102" s="454"/>
      <c r="U102" s="117"/>
      <c r="V102" s="454"/>
      <c r="W102" s="454"/>
      <c r="X102" s="454"/>
      <c r="Y102" s="453"/>
      <c r="Z102" s="295"/>
      <c r="AA102" s="295"/>
      <c r="AB102" s="295"/>
      <c r="AC102" s="324"/>
      <c r="AD102" s="193"/>
      <c r="AE102" s="294"/>
      <c r="AF102" s="295"/>
      <c r="AG102" s="295"/>
      <c r="AH102" s="295"/>
      <c r="AI102" s="295"/>
      <c r="AJ102" s="295"/>
      <c r="AK102" s="324"/>
      <c r="AL102" s="296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3.5" thickBot="1">
      <c r="A103" s="455"/>
      <c r="B103" s="456"/>
      <c r="C103" s="457"/>
      <c r="D103" s="482">
        <f>D101+E101+F101</f>
        <v>2467650</v>
      </c>
      <c r="E103" s="457"/>
      <c r="F103" s="457"/>
      <c r="G103" s="589">
        <f>G101+H101</f>
        <v>876802</v>
      </c>
      <c r="H103" s="457"/>
      <c r="I103" s="457"/>
      <c r="J103" s="457"/>
      <c r="K103" s="457"/>
      <c r="L103" s="1497"/>
      <c r="M103" s="457"/>
      <c r="N103" s="457"/>
      <c r="O103" s="457"/>
      <c r="P103" s="457"/>
      <c r="Q103" s="457"/>
      <c r="R103" s="1497"/>
      <c r="S103" s="1497"/>
      <c r="T103" s="1497"/>
      <c r="U103" s="1497"/>
      <c r="V103" s="1497"/>
      <c r="W103" s="1497"/>
      <c r="X103" s="1466"/>
      <c r="Y103" s="1497"/>
      <c r="Z103" s="457"/>
      <c r="AA103" s="457"/>
      <c r="AB103" s="796"/>
      <c r="AC103" s="797"/>
      <c r="AD103" s="1064"/>
      <c r="AE103" s="1496"/>
      <c r="AF103" s="458"/>
      <c r="AG103" s="458"/>
      <c r="AH103" s="458"/>
      <c r="AI103" s="458"/>
      <c r="AJ103" s="458"/>
      <c r="AK103" s="458"/>
      <c r="AL103" s="458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2.75">
      <c r="A104" s="697"/>
      <c r="B104" s="691"/>
      <c r="C104" s="699"/>
      <c r="D104" s="699"/>
      <c r="E104" s="699"/>
      <c r="F104" s="699"/>
      <c r="G104" s="699"/>
      <c r="H104" s="699"/>
      <c r="I104" s="699"/>
      <c r="J104" s="699"/>
      <c r="K104" s="692"/>
      <c r="L104" s="692"/>
      <c r="M104" s="692"/>
      <c r="N104" s="692"/>
      <c r="O104" s="692"/>
      <c r="P104" s="692"/>
      <c r="Q104" s="692"/>
      <c r="R104" s="692"/>
      <c r="S104" s="692"/>
      <c r="T104" s="692"/>
      <c r="U104" s="692"/>
      <c r="V104" s="692"/>
      <c r="W104" s="692"/>
      <c r="X104" s="692"/>
      <c r="Y104" s="692"/>
      <c r="Z104" s="692"/>
      <c r="AA104" s="692"/>
      <c r="AB104" s="692"/>
      <c r="AC104" s="692"/>
      <c r="AD104" s="692"/>
      <c r="AE104" s="703"/>
      <c r="AF104" s="703"/>
      <c r="AG104" s="691"/>
      <c r="AH104" s="692"/>
      <c r="AI104" s="699"/>
      <c r="AJ104" s="699"/>
      <c r="AK104" s="699"/>
      <c r="AL104" s="699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2.75">
      <c r="A105" s="459"/>
      <c r="B105" s="694"/>
      <c r="C105" s="695"/>
      <c r="D105" s="695"/>
      <c r="E105" s="695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  <c r="R105" s="695"/>
      <c r="S105" s="695"/>
      <c r="T105" s="695"/>
      <c r="U105" s="695"/>
      <c r="V105" s="695"/>
      <c r="W105" s="695"/>
      <c r="X105" s="695"/>
      <c r="Y105" s="695"/>
      <c r="Z105" s="695"/>
      <c r="AA105" s="695"/>
      <c r="AB105" s="695"/>
      <c r="AC105" s="695"/>
      <c r="AD105" s="695"/>
      <c r="AE105" s="696"/>
      <c r="AF105" s="696"/>
      <c r="AG105" s="694"/>
      <c r="AH105" s="695"/>
      <c r="AI105" s="695"/>
      <c r="AJ105" s="695"/>
      <c r="AK105" s="695"/>
      <c r="AL105" s="695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2.75">
      <c r="A106" s="45">
        <v>1</v>
      </c>
      <c r="B106" s="46" t="s">
        <v>16</v>
      </c>
      <c r="C106" s="55">
        <f>D106+E106+F106+G106+H106</f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1251">
        <v>0</v>
      </c>
      <c r="J106" s="55">
        <f>K106+O106+P106+Q106+R106+S106</f>
        <v>30349.1425</v>
      </c>
      <c r="K106" s="56">
        <f>L106+N106</f>
        <v>0</v>
      </c>
      <c r="L106" s="56">
        <f>L24</f>
        <v>0</v>
      </c>
      <c r="M106" s="56"/>
      <c r="N106" s="56">
        <f>N21</f>
        <v>0</v>
      </c>
      <c r="O106" s="56">
        <f>O24</f>
        <v>0</v>
      </c>
      <c r="P106" s="56">
        <f>P24</f>
        <v>0</v>
      </c>
      <c r="Q106" s="56">
        <f>Q21</f>
        <v>0</v>
      </c>
      <c r="R106" s="56">
        <f>R20</f>
        <v>0</v>
      </c>
      <c r="S106" s="55">
        <f>S41+S48+S51+S60+S61+S65+S67+S71+S76+S84+S89+S91</f>
        <v>30349.1425</v>
      </c>
      <c r="T106" s="79">
        <f>S106+U106</f>
        <v>0</v>
      </c>
      <c r="U106" s="126">
        <f>U41+U48+U51+U60+U61+U65+U67+U71+U76+U84+U89+U91</f>
        <v>-30349.1425</v>
      </c>
      <c r="V106" s="57">
        <v>0</v>
      </c>
      <c r="W106" s="57">
        <v>0</v>
      </c>
      <c r="X106" s="271">
        <f>J106+U106+V106</f>
        <v>0</v>
      </c>
      <c r="Y106" s="79">
        <v>0</v>
      </c>
      <c r="Z106" s="126">
        <v>0</v>
      </c>
      <c r="AA106" s="126">
        <v>0</v>
      </c>
      <c r="AB106" s="244">
        <v>0</v>
      </c>
      <c r="AC106" s="325"/>
      <c r="AD106" s="1065">
        <v>0</v>
      </c>
      <c r="AE106" s="244">
        <v>0</v>
      </c>
      <c r="AF106" s="244">
        <v>0</v>
      </c>
      <c r="AG106" s="244">
        <v>0</v>
      </c>
      <c r="AH106" s="244">
        <v>0</v>
      </c>
      <c r="AI106" s="244">
        <v>0</v>
      </c>
      <c r="AJ106" s="244">
        <v>0</v>
      </c>
      <c r="AK106" s="244">
        <v>0</v>
      </c>
      <c r="AL106" s="297">
        <v>0</v>
      </c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2.75">
      <c r="A107" s="43">
        <v>3</v>
      </c>
      <c r="B107" s="40" t="s">
        <v>16</v>
      </c>
      <c r="C107" s="51">
        <f>D107+E107+F107+G107+H107</f>
        <v>0</v>
      </c>
      <c r="D107" s="54">
        <v>0</v>
      </c>
      <c r="E107" s="54">
        <f>E28</f>
        <v>0</v>
      </c>
      <c r="F107" s="54">
        <v>0</v>
      </c>
      <c r="G107" s="54">
        <v>0</v>
      </c>
      <c r="H107" s="54">
        <f>H29</f>
        <v>0</v>
      </c>
      <c r="I107" s="175">
        <f>I29</f>
        <v>0</v>
      </c>
      <c r="J107" s="85">
        <f>K107+O107+P107+Q107+R107+S107</f>
        <v>778590.663</v>
      </c>
      <c r="K107" s="59">
        <f>L107+N107</f>
        <v>222563.333</v>
      </c>
      <c r="L107" s="264">
        <f>L18+L19+L28+L35+L40+L43+L46+L52+L56+L57+L81</f>
        <v>212599.96000000002</v>
      </c>
      <c r="M107" s="264">
        <f>M18+M19+M28+M35+M40+M43+M46+M52</f>
        <v>0</v>
      </c>
      <c r="N107" s="264">
        <f>N18+N19+N20+N28+N35+N52+N92</f>
        <v>9963.373</v>
      </c>
      <c r="O107" s="264">
        <f>O18+O19+O28+O35+O40+O43+O46+O52+O56+O57+O81</f>
        <v>72169.52</v>
      </c>
      <c r="P107" s="175">
        <f>P18+P19+P28+P35+P40+P43+P46+P52+P56+P57+P81</f>
        <v>2126.07</v>
      </c>
      <c r="Q107" s="83">
        <f>Q18+Q28+Q29</f>
        <v>0</v>
      </c>
      <c r="R107" s="59">
        <f>R21+R22+R23+R25+R27+R35+R36+R38+R39+R43+R44+R45+R52+R59+R64+R77+R78+R80+R81+R82+R83+R92</f>
        <v>108924.14000000001</v>
      </c>
      <c r="S107" s="58">
        <f>S30+S39+S54+S62+S88</f>
        <v>372807.6</v>
      </c>
      <c r="T107" s="52">
        <f>S107+U107</f>
        <v>2046009.6</v>
      </c>
      <c r="U107" s="53">
        <f>U20+U23+U25+U26+U27+U29+U31+U36+U37+U38+U42+U45+U47+U53+U54+U58+U62+U63+U69+U70+U74+U80+U88+U90+U92</f>
        <v>1673202</v>
      </c>
      <c r="V107" s="59">
        <f>V54</f>
        <v>0</v>
      </c>
      <c r="W107" s="59">
        <f>W68+W79+W85+W86+W87</f>
        <v>2323837</v>
      </c>
      <c r="X107" s="53">
        <f>J107+U107+V107+W107</f>
        <v>4775629.663</v>
      </c>
      <c r="Y107" s="52">
        <f>Y20+Y22+Y24+Y25+Y27+Y31+Y37+Y42+Y46+Y47+Y57+Y59+Y62+Y63+Y88+Y90+Y92</f>
        <v>1924495</v>
      </c>
      <c r="Z107" s="53">
        <f>Z18+Z21+Z22+Z24+Z25+Z29+Z30+Z35+Z40+Z43+Z53+Z68+Z78+Z79+Z81+Z83+Z85+Z86+Z87+Z88</f>
        <v>2662136.23</v>
      </c>
      <c r="AA107" s="53">
        <f>AA24+AA26+AA56+AA58+AA69+AA70+AA77+AA82</f>
        <v>87306</v>
      </c>
      <c r="AB107" s="53">
        <f>AB23+AB28+AB44+AB54+AB59+AB64+AB74</f>
        <v>101692.4</v>
      </c>
      <c r="AC107" s="176"/>
      <c r="AD107" s="59">
        <v>0</v>
      </c>
      <c r="AE107" s="53">
        <f>AE18+AE19+AE35+AE40+AE43+AE46+AE52+AE56+AE57+AE81</f>
        <v>205950.75999999998</v>
      </c>
      <c r="AF107" s="53">
        <f>AF29</f>
        <v>0</v>
      </c>
      <c r="AG107" s="53">
        <f>AG28</f>
        <v>6649.2</v>
      </c>
      <c r="AH107" s="53">
        <v>0</v>
      </c>
      <c r="AI107" s="53">
        <f>AI35</f>
        <v>3000</v>
      </c>
      <c r="AJ107" s="53">
        <v>0</v>
      </c>
      <c r="AK107" s="53">
        <f>AK43+AK55+AK66</f>
        <v>3796.679</v>
      </c>
      <c r="AL107" s="144">
        <v>0</v>
      </c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2.75">
      <c r="A108" s="44">
        <v>5</v>
      </c>
      <c r="B108" s="408" t="s">
        <v>16</v>
      </c>
      <c r="C108" s="409">
        <f>D108+E108+F108+G108+H108</f>
        <v>0</v>
      </c>
      <c r="D108" s="410">
        <v>0</v>
      </c>
      <c r="E108" s="410">
        <v>0</v>
      </c>
      <c r="F108" s="410">
        <v>0</v>
      </c>
      <c r="G108" s="410">
        <v>0</v>
      </c>
      <c r="H108" s="61">
        <v>0</v>
      </c>
      <c r="I108" s="62">
        <v>0</v>
      </c>
      <c r="J108" s="1428">
        <f>K108+O108+P108+Q108+R108+S108</f>
        <v>0</v>
      </c>
      <c r="K108" s="61">
        <v>0</v>
      </c>
      <c r="L108" s="61">
        <v>0</v>
      </c>
      <c r="M108" s="61"/>
      <c r="N108" s="1279">
        <v>0</v>
      </c>
      <c r="O108" s="61">
        <v>0</v>
      </c>
      <c r="P108" s="61">
        <v>0</v>
      </c>
      <c r="Q108" s="61">
        <v>0</v>
      </c>
      <c r="R108" s="63">
        <v>0</v>
      </c>
      <c r="S108" s="1120">
        <v>0</v>
      </c>
      <c r="T108" s="80">
        <v>0</v>
      </c>
      <c r="U108" s="127">
        <v>0</v>
      </c>
      <c r="V108" s="127">
        <v>0</v>
      </c>
      <c r="W108" s="127">
        <v>0</v>
      </c>
      <c r="X108" s="53">
        <f>J108+U108+V108</f>
        <v>0</v>
      </c>
      <c r="Y108" s="80">
        <v>0</v>
      </c>
      <c r="Z108" s="127">
        <v>0</v>
      </c>
      <c r="AA108" s="127">
        <v>0</v>
      </c>
      <c r="AB108" s="298">
        <v>0</v>
      </c>
      <c r="AC108" s="326"/>
      <c r="AD108" s="1066">
        <v>0</v>
      </c>
      <c r="AE108" s="298">
        <v>0</v>
      </c>
      <c r="AF108" s="298">
        <v>0</v>
      </c>
      <c r="AG108" s="298">
        <v>0</v>
      </c>
      <c r="AH108" s="298">
        <v>0</v>
      </c>
      <c r="AI108" s="298">
        <v>0</v>
      </c>
      <c r="AJ108" s="298">
        <v>0</v>
      </c>
      <c r="AK108" s="298">
        <v>0</v>
      </c>
      <c r="AL108" s="299">
        <v>0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2.75">
      <c r="A109" s="41" t="s">
        <v>16</v>
      </c>
      <c r="B109" s="5"/>
      <c r="C109" s="1120">
        <f>D109+E109+F109+G109+H109</f>
        <v>0</v>
      </c>
      <c r="D109" s="123">
        <f>SUM(D106:D108)</f>
        <v>0</v>
      </c>
      <c r="E109" s="123">
        <f>SUM(E106:E108)</f>
        <v>0</v>
      </c>
      <c r="F109" s="123">
        <f>SUM(F106:F108)</f>
        <v>0</v>
      </c>
      <c r="G109" s="123">
        <f>SUM(G106:G108)</f>
        <v>0</v>
      </c>
      <c r="H109" s="123">
        <f aca="true" t="shared" si="34" ref="H109:Q109">SUM(H106:H108)</f>
        <v>0</v>
      </c>
      <c r="I109" s="63">
        <f t="shared" si="34"/>
        <v>0</v>
      </c>
      <c r="J109" s="1296">
        <f>K109+O109+P109+Q109+R109+S109</f>
        <v>808939.8055</v>
      </c>
      <c r="K109" s="1435">
        <f t="shared" si="34"/>
        <v>222563.333</v>
      </c>
      <c r="L109" s="1125">
        <f t="shared" si="34"/>
        <v>212599.96000000002</v>
      </c>
      <c r="M109" s="1125">
        <f t="shared" si="34"/>
        <v>0</v>
      </c>
      <c r="N109" s="1125">
        <f t="shared" si="34"/>
        <v>9963.373</v>
      </c>
      <c r="O109" s="1125">
        <f t="shared" si="34"/>
        <v>72169.52</v>
      </c>
      <c r="P109" s="1125">
        <f t="shared" si="34"/>
        <v>2126.07</v>
      </c>
      <c r="Q109" s="1125">
        <f t="shared" si="34"/>
        <v>0</v>
      </c>
      <c r="R109" s="1125">
        <f aca="true" t="shared" si="35" ref="R109:AL109">SUM(R106:R108)</f>
        <v>108924.14000000001</v>
      </c>
      <c r="S109" s="1296">
        <f t="shared" si="35"/>
        <v>403156.7425</v>
      </c>
      <c r="T109" s="123">
        <f t="shared" si="35"/>
        <v>2046009.6</v>
      </c>
      <c r="U109" s="123">
        <f t="shared" si="35"/>
        <v>1642852.8575</v>
      </c>
      <c r="V109" s="123">
        <f>SUM(V106:V108)</f>
        <v>0</v>
      </c>
      <c r="W109" s="123">
        <f>SUM(W106:W108)</f>
        <v>2323837</v>
      </c>
      <c r="X109" s="53">
        <f t="shared" si="35"/>
        <v>4775629.663</v>
      </c>
      <c r="Y109" s="1123">
        <f t="shared" si="35"/>
        <v>1924495</v>
      </c>
      <c r="Z109" s="1124">
        <f>SUM(Z106:Z108)</f>
        <v>2662136.23</v>
      </c>
      <c r="AA109" s="1124">
        <f>SUM(AA106:AA108)</f>
        <v>87306</v>
      </c>
      <c r="AB109" s="1123">
        <f t="shared" si="35"/>
        <v>101692.4</v>
      </c>
      <c r="AC109" s="1125"/>
      <c r="AD109" s="1126">
        <f t="shared" si="35"/>
        <v>0</v>
      </c>
      <c r="AE109" s="1124">
        <f t="shared" si="35"/>
        <v>205950.75999999998</v>
      </c>
      <c r="AF109" s="1124">
        <f t="shared" si="35"/>
        <v>0</v>
      </c>
      <c r="AG109" s="1124">
        <f t="shared" si="35"/>
        <v>6649.2</v>
      </c>
      <c r="AH109" s="1124">
        <f t="shared" si="35"/>
        <v>0</v>
      </c>
      <c r="AI109" s="1124">
        <f t="shared" si="35"/>
        <v>3000</v>
      </c>
      <c r="AJ109" s="1124">
        <f t="shared" si="35"/>
        <v>0</v>
      </c>
      <c r="AK109" s="1124">
        <f>SUM(AK106:AK108)</f>
        <v>3796.679</v>
      </c>
      <c r="AL109" s="1122">
        <f t="shared" si="35"/>
        <v>0</v>
      </c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2.75">
      <c r="A110" s="48"/>
      <c r="B110" s="1127" t="s">
        <v>212</v>
      </c>
      <c r="C110" s="1128"/>
      <c r="D110" s="1128"/>
      <c r="E110" s="1128"/>
      <c r="F110" s="1128"/>
      <c r="G110" s="1128"/>
      <c r="H110" s="1128"/>
      <c r="I110" s="1128"/>
      <c r="J110" s="1436">
        <f>J75+J107</f>
        <v>777689.7629999999</v>
      </c>
      <c r="K110" s="1128">
        <f aca="true" t="shared" si="36" ref="K110:AL110">K75+K107</f>
        <v>221957.333</v>
      </c>
      <c r="L110" s="1128">
        <f t="shared" si="36"/>
        <v>211993.96000000002</v>
      </c>
      <c r="M110" s="1128">
        <f t="shared" si="36"/>
        <v>0</v>
      </c>
      <c r="N110" s="1128">
        <f t="shared" si="36"/>
        <v>9963.373</v>
      </c>
      <c r="O110" s="1128">
        <f t="shared" si="36"/>
        <v>71963.52</v>
      </c>
      <c r="P110" s="1128">
        <f t="shared" si="36"/>
        <v>2126.07</v>
      </c>
      <c r="Q110" s="1128">
        <f t="shared" si="36"/>
        <v>0</v>
      </c>
      <c r="R110" s="1128">
        <f t="shared" si="36"/>
        <v>108835.24000000002</v>
      </c>
      <c r="S110" s="1128">
        <f t="shared" si="36"/>
        <v>372807.6</v>
      </c>
      <c r="T110" s="1128">
        <f t="shared" si="36"/>
        <v>2046009.6</v>
      </c>
      <c r="U110" s="1128">
        <f t="shared" si="36"/>
        <v>1673202</v>
      </c>
      <c r="V110" s="1128">
        <f t="shared" si="36"/>
        <v>0</v>
      </c>
      <c r="W110" s="1128">
        <f t="shared" si="36"/>
        <v>2323837</v>
      </c>
      <c r="X110" s="1128">
        <f t="shared" si="36"/>
        <v>4774728.762999999</v>
      </c>
      <c r="Y110" s="1128">
        <f t="shared" si="36"/>
        <v>1924495</v>
      </c>
      <c r="Z110" s="1128">
        <f t="shared" si="36"/>
        <v>2661235.33</v>
      </c>
      <c r="AA110" s="1128">
        <f t="shared" si="36"/>
        <v>87306</v>
      </c>
      <c r="AB110" s="1128">
        <f t="shared" si="36"/>
        <v>101692.4</v>
      </c>
      <c r="AC110" s="1128">
        <f t="shared" si="36"/>
        <v>0</v>
      </c>
      <c r="AD110" s="1128">
        <f t="shared" si="36"/>
        <v>0</v>
      </c>
      <c r="AE110" s="1129">
        <f t="shared" si="36"/>
        <v>205950.75999999998</v>
      </c>
      <c r="AF110" s="1129">
        <f t="shared" si="36"/>
        <v>0</v>
      </c>
      <c r="AG110" s="1129">
        <f t="shared" si="36"/>
        <v>6649.2</v>
      </c>
      <c r="AH110" s="1129">
        <f t="shared" si="36"/>
        <v>0</v>
      </c>
      <c r="AI110" s="1129">
        <f t="shared" si="36"/>
        <v>3000</v>
      </c>
      <c r="AJ110" s="1129">
        <f t="shared" si="36"/>
        <v>0</v>
      </c>
      <c r="AK110" s="1129">
        <f t="shared" si="36"/>
        <v>3796.679</v>
      </c>
      <c r="AL110" s="1129">
        <f t="shared" si="36"/>
        <v>0</v>
      </c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2.75">
      <c r="A111" t="s">
        <v>38</v>
      </c>
      <c r="C111" s="2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2.75">
      <c r="A112" t="s">
        <v>39</v>
      </c>
      <c r="B112" t="s">
        <v>40</v>
      </c>
      <c r="C112" s="2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2.75">
      <c r="A113" t="s">
        <v>41</v>
      </c>
      <c r="B113" t="s">
        <v>42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2.75">
      <c r="A114" t="s">
        <v>43</v>
      </c>
      <c r="B114" t="s">
        <v>44</v>
      </c>
      <c r="C114" s="2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2.75">
      <c r="A115" s="4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ht="12.75">
      <c r="A116" s="4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ht="12.75">
      <c r="A117" s="4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ht="12.75">
      <c r="A118" s="4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ht="12.75">
      <c r="A119" s="4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ht="12.75">
      <c r="A120" s="4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ht="12.75">
      <c r="A121" s="4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ht="12.75">
      <c r="A122" s="4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ht="12.75">
      <c r="A123" s="4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ht="12.75">
      <c r="A124" s="4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ht="12.75">
      <c r="A125" s="4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ht="12.75">
      <c r="A126" s="4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ht="12.75">
      <c r="A127" s="4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ht="12.75">
      <c r="A128" s="4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ht="12.75">
      <c r="A129" s="4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ht="12.75">
      <c r="A130" s="4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ht="12.75">
      <c r="A131" s="4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3:48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3:48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3:48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3:48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3:48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3:48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3:48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3:48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3:48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3:48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3:48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3:48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3:48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</sheetData>
  <mergeCells count="1">
    <mergeCell ref="G11:I11"/>
  </mergeCells>
  <printOptions horizontalCentered="1"/>
  <pageMargins left="0" right="0.3937007874015748" top="0.3937007874015748" bottom="0" header="0.31496062992125984" footer="0.5118110236220472"/>
  <pageSetup horizontalDpi="600" verticalDpi="600" orientation="landscape" paperSize="9" scale="43" r:id="rId1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1997-07-29T09:08:10Z</dcterms:created>
  <cp:category/>
  <cp:version/>
  <cp:contentType/>
  <cp:contentStatus/>
</cp:coreProperties>
</file>