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440" tabRatio="618" activeTab="0"/>
  </bookViews>
  <sheets>
    <sheet name="MF " sheetId="1" r:id="rId1"/>
    <sheet name="GFŘ (ÚFO)" sheetId="2" r:id="rId2"/>
    <sheet name="GŘC" sheetId="3" r:id="rId3"/>
    <sheet name="ÚZSVM" sheetId="4" r:id="rId4"/>
    <sheet name="KFA" sheetId="5" r:id="rId5"/>
    <sheet name="Kapitola MF" sheetId="6" r:id="rId6"/>
    <sheet name="List2" sheetId="7" r:id="rId7"/>
  </sheets>
  <definedNames>
    <definedName name="_xlnm.Print_Titles" localSheetId="5">'Kapitola MF'!$A:$AJ,'Kapitola MF'!$1:$8</definedName>
  </definedNames>
  <calcPr fullCalcOnLoad="1"/>
</workbook>
</file>

<file path=xl/sharedStrings.xml><?xml version="1.0" encoding="utf-8"?>
<sst xmlns="http://schemas.openxmlformats.org/spreadsheetml/2006/main" count="965" uniqueCount="210">
  <si>
    <t>Rozpočet</t>
  </si>
  <si>
    <t xml:space="preserve">              </t>
  </si>
  <si>
    <t>Příjmy</t>
  </si>
  <si>
    <t>Běžné  výdaje</t>
  </si>
  <si>
    <t>Výdaje</t>
  </si>
  <si>
    <t>z toho:</t>
  </si>
  <si>
    <t>Druh</t>
  </si>
  <si>
    <t>z toho :</t>
  </si>
  <si>
    <t>pojistné</t>
  </si>
  <si>
    <t>příděl</t>
  </si>
  <si>
    <t>ostatní</t>
  </si>
  <si>
    <t>Programy</t>
  </si>
  <si>
    <t>rozpoč.</t>
  </si>
  <si>
    <t>nedaňové</t>
  </si>
  <si>
    <t>FKSP</t>
  </si>
  <si>
    <t>soc.</t>
  </si>
  <si>
    <t>celkem</t>
  </si>
  <si>
    <t>příprava</t>
  </si>
  <si>
    <t>opatření</t>
  </si>
  <si>
    <t>číslo</t>
  </si>
  <si>
    <t>kapitálové</t>
  </si>
  <si>
    <t>platy</t>
  </si>
  <si>
    <t>OPPP</t>
  </si>
  <si>
    <t>dávky</t>
  </si>
  <si>
    <t>výdaje</t>
  </si>
  <si>
    <t>programy</t>
  </si>
  <si>
    <t>politika</t>
  </si>
  <si>
    <t>(kód)</t>
  </si>
  <si>
    <t>rozp. opatření</t>
  </si>
  <si>
    <t>přij.dotace</t>
  </si>
  <si>
    <t>důch.p.</t>
  </si>
  <si>
    <t>situace</t>
  </si>
  <si>
    <t>Rozp.opatření č.</t>
  </si>
  <si>
    <t>Rozp. op. 1. čtvrtl.</t>
  </si>
  <si>
    <t>Rozp. op. 2. čtvrtl.</t>
  </si>
  <si>
    <t>Rozp. op. 3. čtvrtl.</t>
  </si>
  <si>
    <t>Rozp. op. 4.čtvrtl.</t>
  </si>
  <si>
    <t>Rozp. op. celkem</t>
  </si>
  <si>
    <t>Vysvětlivky:</t>
  </si>
  <si>
    <t>kód 1</t>
  </si>
  <si>
    <t>rozpočtová opatření provedená v kompetenci ústředního orgánu (nemění se závazné ukazatele kapitoly)</t>
  </si>
  <si>
    <t>kód 3</t>
  </si>
  <si>
    <t>rozpočtová opatření provedená  na základě návrhu resortu schvalovaná Ministerstvem financí (změna závazných ukazatelů kapitoly)</t>
  </si>
  <si>
    <t>kód 5</t>
  </si>
  <si>
    <t>rozpočtové opatření provedená  na základě usnesení vlády o úpravě celkových objemů schváleného státního rozpočtu ČR (tento kód se používá dle dispozic MF)</t>
  </si>
  <si>
    <t>běžné</t>
  </si>
  <si>
    <t>mimo</t>
  </si>
  <si>
    <t xml:space="preserve"> věcné výdaje</t>
  </si>
  <si>
    <t xml:space="preserve"> </t>
  </si>
  <si>
    <t>č.32 - čj.64 709</t>
  </si>
  <si>
    <t>Kapitálové</t>
  </si>
  <si>
    <t>investičního majetku</t>
  </si>
  <si>
    <t>Programy reprodukce</t>
  </si>
  <si>
    <t>č.33 - čj.68 688</t>
  </si>
  <si>
    <t>č.35 - čj.75 145</t>
  </si>
  <si>
    <t>č.36 - čj.75 282</t>
  </si>
  <si>
    <t>č.38 - čj.79 708</t>
  </si>
  <si>
    <t>č.39 - čj.79 891</t>
  </si>
  <si>
    <t>č.41 - čj.81 645</t>
  </si>
  <si>
    <t>proti-</t>
  </si>
  <si>
    <t>drogová</t>
  </si>
  <si>
    <t>na kriz.</t>
  </si>
  <si>
    <t>Správa</t>
  </si>
  <si>
    <t>Finanční</t>
  </si>
  <si>
    <t xml:space="preserve">majetku </t>
  </si>
  <si>
    <t>zab .pl.</t>
  </si>
  <si>
    <t>mechan.</t>
  </si>
  <si>
    <t>státu</t>
  </si>
  <si>
    <t>úkolů</t>
  </si>
  <si>
    <t>EHP/</t>
  </si>
  <si>
    <t>a zastup.</t>
  </si>
  <si>
    <t>ústř.org.</t>
  </si>
  <si>
    <t>Norsko</t>
  </si>
  <si>
    <t xml:space="preserve">Daňová </t>
  </si>
  <si>
    <t>správa</t>
  </si>
  <si>
    <t>finanč.</t>
  </si>
  <si>
    <t>orgány</t>
  </si>
  <si>
    <t>průřezové ukazatele</t>
  </si>
  <si>
    <t xml:space="preserve">celní </t>
  </si>
  <si>
    <t>z toho:      specifické ukazatele</t>
  </si>
  <si>
    <t xml:space="preserve">ostatní </t>
  </si>
  <si>
    <t xml:space="preserve">platy </t>
  </si>
  <si>
    <t>zaměst.</t>
  </si>
  <si>
    <t>konference</t>
  </si>
  <si>
    <t>Mezinár.</t>
  </si>
  <si>
    <r>
      <t>z toho:</t>
    </r>
    <r>
      <rPr>
        <sz val="10"/>
        <rFont val="Arial CE"/>
        <family val="0"/>
      </rPr>
      <t xml:space="preserve"> rezerva ÚFO</t>
    </r>
  </si>
  <si>
    <t>EHP/Norsko</t>
  </si>
  <si>
    <t xml:space="preserve">Výdaje </t>
  </si>
  <si>
    <t>spojené s</t>
  </si>
  <si>
    <t>výkonem</t>
  </si>
  <si>
    <t>PRES EU</t>
  </si>
  <si>
    <t xml:space="preserve"> z toho:</t>
  </si>
  <si>
    <t>nedaň. kapit.a transfery celkem</t>
  </si>
  <si>
    <t>pojistné na s.z.</t>
  </si>
  <si>
    <t>příjmy</t>
  </si>
  <si>
    <t>z EU</t>
  </si>
  <si>
    <t xml:space="preserve">11. zasedání </t>
  </si>
  <si>
    <t>RILO WE</t>
  </si>
  <si>
    <t>poměru</t>
  </si>
  <si>
    <t>v pracov.</t>
  </si>
  <si>
    <t>platy zam.</t>
  </si>
  <si>
    <t>ozbr. sborů</t>
  </si>
  <si>
    <t xml:space="preserve"> a složek ve</t>
  </si>
  <si>
    <t>služeb. pom.</t>
  </si>
  <si>
    <t>v prac. pom.</t>
  </si>
  <si>
    <t>odvozené od</t>
  </si>
  <si>
    <t>pl. ústav.činit.</t>
  </si>
  <si>
    <t>spolufin.</t>
  </si>
  <si>
    <t>EU- 2007</t>
  </si>
  <si>
    <t>až 2013</t>
  </si>
  <si>
    <t xml:space="preserve">z toho:      </t>
  </si>
  <si>
    <t xml:space="preserve">z toho:     </t>
  </si>
  <si>
    <t>mzdové</t>
  </si>
  <si>
    <t>prostředky</t>
  </si>
  <si>
    <t xml:space="preserve">                </t>
  </si>
  <si>
    <t>daňové příjmy celkem</t>
  </si>
  <si>
    <t>bez. poj.</t>
  </si>
  <si>
    <t xml:space="preserve">daňové </t>
  </si>
  <si>
    <t>Zahraniční</t>
  </si>
  <si>
    <t>rozvojová</t>
  </si>
  <si>
    <t>pomoc</t>
  </si>
  <si>
    <t>Zahranič.</t>
  </si>
  <si>
    <t>rozvoj.</t>
  </si>
  <si>
    <t>EHP/Nor.</t>
  </si>
  <si>
    <t>Švýc.</t>
  </si>
  <si>
    <t>ost. průřezové ukazatele</t>
  </si>
  <si>
    <t>EHP/Nor.,Švýc.</t>
  </si>
  <si>
    <t>z toho:  specif. ukaz.</t>
  </si>
  <si>
    <t>EU-</t>
  </si>
  <si>
    <t>specif. ukaz.</t>
  </si>
  <si>
    <t xml:space="preserve">z toho: </t>
  </si>
  <si>
    <t>EU</t>
  </si>
  <si>
    <t>Schvál. rozp.2011</t>
  </si>
  <si>
    <t>č.1 - čj. 17 708</t>
  </si>
  <si>
    <t>č.1 a) - čj. 17 709</t>
  </si>
  <si>
    <t>č.2 - čj. 19 822</t>
  </si>
  <si>
    <t>č.3 - čj. 21 870</t>
  </si>
  <si>
    <t>č.4 - čj. 22 904</t>
  </si>
  <si>
    <t>č.5 - čj. 21 818</t>
  </si>
  <si>
    <t>č.6 - čj. 28 780</t>
  </si>
  <si>
    <t>č.7 - čj. 30 800</t>
  </si>
  <si>
    <t>č.8 - čj. 31 791</t>
  </si>
  <si>
    <t>č.9 - čj. 21 444</t>
  </si>
  <si>
    <t>č.10 - čj. 30 820</t>
  </si>
  <si>
    <t>č.11 - čj. 38 734</t>
  </si>
  <si>
    <t>č.12 - čj. 41 247</t>
  </si>
  <si>
    <t>č.13 - čj. 40 056</t>
  </si>
  <si>
    <t>č.14 - čj. 42 287</t>
  </si>
  <si>
    <t>č.14 a</t>
  </si>
  <si>
    <t>č.15 - čj. 43 783</t>
  </si>
  <si>
    <t>č.16 -čj. 44 204</t>
  </si>
  <si>
    <t>č.17 - čj.44 258</t>
  </si>
  <si>
    <t>č.18 - čj. 43 240</t>
  </si>
  <si>
    <t>č.18 a</t>
  </si>
  <si>
    <t xml:space="preserve">č.   - čj. </t>
  </si>
  <si>
    <t>č.19 - čj. 48 974</t>
  </si>
  <si>
    <t>č.19 a</t>
  </si>
  <si>
    <t>č.19 b</t>
  </si>
  <si>
    <t>č.19 c</t>
  </si>
  <si>
    <t>č.20. - čj.62 683</t>
  </si>
  <si>
    <t>Kanceláře</t>
  </si>
  <si>
    <t>finančního</t>
  </si>
  <si>
    <t>arbitra</t>
  </si>
  <si>
    <t>č.21 - čj.65 177</t>
  </si>
  <si>
    <t>č.22 - čj.65 482</t>
  </si>
  <si>
    <t>č.23. - čj.65 478</t>
  </si>
  <si>
    <t>č.23 a</t>
  </si>
  <si>
    <t>č.24 - čj.67 592</t>
  </si>
  <si>
    <t>č.25 - čj.65 671</t>
  </si>
  <si>
    <t>č.25 a</t>
  </si>
  <si>
    <t>č.26 - čj.72 315</t>
  </si>
  <si>
    <t>č.27 - čj.72 136</t>
  </si>
  <si>
    <t>č.28 - čj.72 292</t>
  </si>
  <si>
    <t>č.29 - čj.85 141</t>
  </si>
  <si>
    <t>č.29 a</t>
  </si>
  <si>
    <t>č.30 - čj.87 754</t>
  </si>
  <si>
    <t>č.31 - čj.87 795</t>
  </si>
  <si>
    <t>č.31 a</t>
  </si>
  <si>
    <t>č.32 - čj.88 262</t>
  </si>
  <si>
    <t>č.32 a</t>
  </si>
  <si>
    <t>Přehled rozpočtových opatření k 31. 12. 2011 - kapitola  312 celkem</t>
  </si>
  <si>
    <t>Přehled rozpočtových opatření k 31. 12. 2011 - Ministerstvo financí</t>
  </si>
  <si>
    <t>Přehled rozpočtových opatření k 31. 12. 2011  - Generální finanční ředitelství</t>
  </si>
  <si>
    <t>Přehled rozpočtových opatření k 31. 12. 2011 - Generální ředitelství cel</t>
  </si>
  <si>
    <t>Přehled rozpočtových opatření k 31. 12. 2011 - Úřad pro zastupování státu ve věcech majetkových</t>
  </si>
  <si>
    <t>Přehled rozpočtových opatření k 31. 12. 2011 - Kancelář finančního arbitra</t>
  </si>
  <si>
    <t>Upr. rozp. k  31. 12.</t>
  </si>
  <si>
    <t>č.33 - čj.90 266</t>
  </si>
  <si>
    <t>č.34 - čj.92 761</t>
  </si>
  <si>
    <t>č.35 - čj.93 421</t>
  </si>
  <si>
    <t>č.35 a</t>
  </si>
  <si>
    <t>č.36 - čj.96 207</t>
  </si>
  <si>
    <t>č.37 - čj.96 087</t>
  </si>
  <si>
    <t>č.38 - čj.98 951</t>
  </si>
  <si>
    <t>č.39 - čj.98 211</t>
  </si>
  <si>
    <t>č.40 - čj.96 742</t>
  </si>
  <si>
    <t>č.41 - čj.102 738</t>
  </si>
  <si>
    <t>č.42 - čj.103 583</t>
  </si>
  <si>
    <t>č. 42 a</t>
  </si>
  <si>
    <t>č. 42 b</t>
  </si>
  <si>
    <t>č.43 - čj.104 898</t>
  </si>
  <si>
    <t>č. 43 a</t>
  </si>
  <si>
    <t>č.44 - čj.105 072</t>
  </si>
  <si>
    <t>č.46 - čj.105 585</t>
  </si>
  <si>
    <t>č. 46 a</t>
  </si>
  <si>
    <t>č.45 - čj.104 478/2</t>
  </si>
  <si>
    <t>č.45 - čj.104 478/1</t>
  </si>
  <si>
    <t>č. 46 b</t>
  </si>
  <si>
    <t>č. 46 c</t>
  </si>
  <si>
    <t>č. 46 d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</si>
</sst>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\ #,##0;\-\ #,##0"/>
    <numFmt numFmtId="165" formatCode="\+#,##0;\-#,##0"/>
    <numFmt numFmtId="166" formatCode="#,##0;[Red]#,##0"/>
    <numFmt numFmtId="167" formatCode="0;[Red]0"/>
    <numFmt numFmtId="168" formatCode="#,##0_ ;[Red]\-#,##0\ "/>
    <numFmt numFmtId="169" formatCode="\+#,##0;\-#,##0,"/>
    <numFmt numFmtId="170" formatCode="#,##0_ ;\-#,##0\ 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4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2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color indexed="16"/>
      <name val="Arial CE"/>
      <family val="0"/>
    </font>
    <font>
      <b/>
      <sz val="10"/>
      <color indexed="16"/>
      <name val="Arial CE"/>
      <family val="0"/>
    </font>
    <font>
      <b/>
      <sz val="9"/>
      <color indexed="16"/>
      <name val="Arial CE"/>
      <family val="0"/>
    </font>
    <font>
      <b/>
      <sz val="10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otted"/>
    </border>
    <border>
      <left style="medium"/>
      <right style="medium"/>
      <top style="dashed"/>
      <bottom>
        <color indexed="63"/>
      </bottom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dotted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165" fontId="0" fillId="0" borderId="7" xfId="0" applyNumberFormat="1" applyBorder="1" applyAlignment="1">
      <alignment/>
    </xf>
    <xf numFmtId="0" fontId="1" fillId="0" borderId="5" xfId="0" applyFont="1" applyBorder="1" applyAlignment="1">
      <alignment horizontal="centerContinuous"/>
    </xf>
    <xf numFmtId="0" fontId="0" fillId="0" borderId="4" xfId="0" applyBorder="1" applyAlignment="1">
      <alignment horizontal="left"/>
    </xf>
    <xf numFmtId="0" fontId="1" fillId="0" borderId="8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 horizontal="centerContinuous"/>
    </xf>
    <xf numFmtId="166" fontId="0" fillId="0" borderId="2" xfId="0" applyNumberForma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5" fillId="0" borderId="18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centerContinuous"/>
    </xf>
    <xf numFmtId="3" fontId="0" fillId="0" borderId="7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1" fillId="0" borderId="2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9" fontId="0" fillId="0" borderId="7" xfId="0" applyNumberFormat="1" applyBorder="1" applyAlignment="1">
      <alignment/>
    </xf>
    <xf numFmtId="165" fontId="1" fillId="0" borderId="32" xfId="0" applyNumberFormat="1" applyFont="1" applyBorder="1" applyAlignment="1">
      <alignment horizontal="right"/>
    </xf>
    <xf numFmtId="165" fontId="1" fillId="0" borderId="33" xfId="0" applyNumberFormat="1" applyFont="1" applyBorder="1" applyAlignment="1">
      <alignment horizontal="right"/>
    </xf>
    <xf numFmtId="165" fontId="1" fillId="0" borderId="34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165" fontId="1" fillId="0" borderId="35" xfId="0" applyNumberFormat="1" applyFont="1" applyBorder="1" applyAlignment="1">
      <alignment/>
    </xf>
    <xf numFmtId="165" fontId="1" fillId="0" borderId="32" xfId="0" applyNumberFormat="1" applyFont="1" applyBorder="1" applyAlignment="1">
      <alignment/>
    </xf>
    <xf numFmtId="165" fontId="1" fillId="0" borderId="33" xfId="0" applyNumberFormat="1" applyFont="1" applyBorder="1" applyAlignment="1">
      <alignment/>
    </xf>
    <xf numFmtId="0" fontId="1" fillId="0" borderId="36" xfId="0" applyFont="1" applyBorder="1" applyAlignment="1">
      <alignment horizontal="center"/>
    </xf>
    <xf numFmtId="165" fontId="1" fillId="0" borderId="37" xfId="0" applyNumberFormat="1" applyFont="1" applyBorder="1" applyAlignment="1">
      <alignment horizontal="right"/>
    </xf>
    <xf numFmtId="165" fontId="0" fillId="0" borderId="38" xfId="0" applyNumberFormat="1" applyBorder="1" applyAlignment="1">
      <alignment/>
    </xf>
    <xf numFmtId="165" fontId="0" fillId="0" borderId="29" xfId="0" applyNumberFormat="1" applyBorder="1" applyAlignment="1">
      <alignment/>
    </xf>
    <xf numFmtId="0" fontId="0" fillId="0" borderId="39" xfId="0" applyBorder="1" applyAlignment="1">
      <alignment horizontal="center"/>
    </xf>
    <xf numFmtId="165" fontId="0" fillId="0" borderId="40" xfId="0" applyNumberFormat="1" applyBorder="1" applyAlignment="1">
      <alignment/>
    </xf>
    <xf numFmtId="165" fontId="0" fillId="0" borderId="41" xfId="0" applyNumberFormat="1" applyBorder="1" applyAlignment="1">
      <alignment/>
    </xf>
    <xf numFmtId="165" fontId="0" fillId="0" borderId="42" xfId="0" applyNumberFormat="1" applyBorder="1" applyAlignment="1">
      <alignment/>
    </xf>
    <xf numFmtId="165" fontId="0" fillId="0" borderId="39" xfId="0" applyNumberFormat="1" applyBorder="1" applyAlignment="1">
      <alignment/>
    </xf>
    <xf numFmtId="0" fontId="0" fillId="0" borderId="39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165" fontId="1" fillId="0" borderId="44" xfId="0" applyNumberFormat="1" applyFont="1" applyBorder="1" applyAlignment="1">
      <alignment/>
    </xf>
    <xf numFmtId="165" fontId="1" fillId="0" borderId="45" xfId="0" applyNumberFormat="1" applyFont="1" applyBorder="1" applyAlignment="1">
      <alignment/>
    </xf>
    <xf numFmtId="165" fontId="1" fillId="0" borderId="46" xfId="0" applyNumberFormat="1" applyFont="1" applyBorder="1" applyAlignment="1">
      <alignment/>
    </xf>
    <xf numFmtId="165" fontId="1" fillId="0" borderId="40" xfId="0" applyNumberFormat="1" applyFont="1" applyBorder="1" applyAlignment="1">
      <alignment/>
    </xf>
    <xf numFmtId="165" fontId="1" fillId="0" borderId="41" xfId="0" applyNumberFormat="1" applyFont="1" applyBorder="1" applyAlignment="1">
      <alignment/>
    </xf>
    <xf numFmtId="165" fontId="1" fillId="0" borderId="42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5" xfId="0" applyBorder="1" applyAlignment="1">
      <alignment horizontal="center"/>
    </xf>
    <xf numFmtId="165" fontId="1" fillId="0" borderId="47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/>
    </xf>
    <xf numFmtId="165" fontId="1" fillId="0" borderId="24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1" fillId="0" borderId="3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3" fontId="0" fillId="0" borderId="39" xfId="0" applyNumberForma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65" fontId="1" fillId="0" borderId="50" xfId="0" applyNumberFormat="1" applyFont="1" applyBorder="1" applyAlignment="1">
      <alignment/>
    </xf>
    <xf numFmtId="165" fontId="1" fillId="0" borderId="51" xfId="0" applyNumberFormat="1" applyFont="1" applyBorder="1" applyAlignment="1">
      <alignment horizontal="right"/>
    </xf>
    <xf numFmtId="165" fontId="1" fillId="0" borderId="5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165" fontId="1" fillId="0" borderId="34" xfId="0" applyNumberFormat="1" applyFont="1" applyBorder="1" applyAlignment="1">
      <alignment/>
    </xf>
    <xf numFmtId="166" fontId="1" fillId="0" borderId="52" xfId="0" applyNumberFormat="1" applyFont="1" applyBorder="1" applyAlignment="1">
      <alignment/>
    </xf>
    <xf numFmtId="166" fontId="1" fillId="0" borderId="35" xfId="0" applyNumberFormat="1" applyFont="1" applyBorder="1" applyAlignment="1">
      <alignment/>
    </xf>
    <xf numFmtId="166" fontId="1" fillId="0" borderId="34" xfId="0" applyNumberFormat="1" applyFont="1" applyBorder="1" applyAlignment="1">
      <alignment/>
    </xf>
    <xf numFmtId="165" fontId="0" fillId="0" borderId="53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1" fillId="0" borderId="37" xfId="0" applyNumberFormat="1" applyFont="1" applyBorder="1" applyAlignment="1">
      <alignment/>
    </xf>
    <xf numFmtId="165" fontId="0" fillId="0" borderId="54" xfId="0" applyNumberFormat="1" applyBorder="1" applyAlignment="1">
      <alignment/>
    </xf>
    <xf numFmtId="169" fontId="0" fillId="0" borderId="41" xfId="0" applyNumberFormat="1" applyBorder="1" applyAlignment="1">
      <alignment/>
    </xf>
    <xf numFmtId="165" fontId="0" fillId="0" borderId="55" xfId="0" applyNumberFormat="1" applyBorder="1" applyAlignment="1">
      <alignment/>
    </xf>
    <xf numFmtId="165" fontId="0" fillId="0" borderId="30" xfId="0" applyNumberFormat="1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169" fontId="0" fillId="0" borderId="39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165" fontId="0" fillId="0" borderId="44" xfId="0" applyNumberFormat="1" applyBorder="1" applyAlignment="1">
      <alignment/>
    </xf>
    <xf numFmtId="165" fontId="0" fillId="0" borderId="46" xfId="0" applyNumberFormat="1" applyBorder="1" applyAlignment="1">
      <alignment/>
    </xf>
    <xf numFmtId="0" fontId="5" fillId="0" borderId="39" xfId="0" applyFont="1" applyBorder="1" applyAlignment="1">
      <alignment horizontal="left"/>
    </xf>
    <xf numFmtId="0" fontId="5" fillId="0" borderId="39" xfId="0" applyNumberFormat="1" applyFont="1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3" xfId="0" applyBorder="1" applyAlignment="1">
      <alignment horizontal="center"/>
    </xf>
    <xf numFmtId="169" fontId="0" fillId="0" borderId="64" xfId="0" applyNumberFormat="1" applyBorder="1" applyAlignment="1">
      <alignment/>
    </xf>
    <xf numFmtId="165" fontId="0" fillId="0" borderId="64" xfId="0" applyNumberFormat="1" applyBorder="1" applyAlignment="1">
      <alignment/>
    </xf>
    <xf numFmtId="165" fontId="0" fillId="0" borderId="65" xfId="0" applyNumberFormat="1" applyBorder="1" applyAlignment="1">
      <alignment/>
    </xf>
    <xf numFmtId="165" fontId="0" fillId="0" borderId="66" xfId="0" applyNumberFormat="1" applyBorder="1" applyAlignment="1">
      <alignment/>
    </xf>
    <xf numFmtId="165" fontId="1" fillId="0" borderId="67" xfId="0" applyNumberFormat="1" applyFont="1" applyBorder="1" applyAlignment="1">
      <alignment horizontal="right"/>
    </xf>
    <xf numFmtId="165" fontId="1" fillId="0" borderId="68" xfId="0" applyNumberFormat="1" applyFont="1" applyBorder="1" applyAlignment="1">
      <alignment/>
    </xf>
    <xf numFmtId="165" fontId="1" fillId="0" borderId="69" xfId="0" applyNumberFormat="1" applyFont="1" applyBorder="1" applyAlignment="1">
      <alignment/>
    </xf>
    <xf numFmtId="165" fontId="1" fillId="0" borderId="65" xfId="0" applyNumberFormat="1" applyFont="1" applyBorder="1" applyAlignment="1">
      <alignment/>
    </xf>
    <xf numFmtId="165" fontId="1" fillId="0" borderId="66" xfId="0" applyNumberFormat="1" applyFont="1" applyBorder="1" applyAlignment="1">
      <alignment/>
    </xf>
    <xf numFmtId="165" fontId="1" fillId="0" borderId="70" xfId="0" applyNumberFormat="1" applyFont="1" applyBorder="1" applyAlignment="1">
      <alignment/>
    </xf>
    <xf numFmtId="165" fontId="1" fillId="0" borderId="71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165" fontId="1" fillId="0" borderId="72" xfId="0" applyNumberFormat="1" applyFont="1" applyBorder="1" applyAlignment="1">
      <alignment/>
    </xf>
    <xf numFmtId="165" fontId="1" fillId="0" borderId="73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74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169" fontId="0" fillId="0" borderId="23" xfId="0" applyNumberFormat="1" applyBorder="1" applyAlignment="1">
      <alignment/>
    </xf>
    <xf numFmtId="169" fontId="0" fillId="0" borderId="23" xfId="0" applyNumberFormat="1" applyBorder="1" applyAlignment="1">
      <alignment/>
    </xf>
    <xf numFmtId="0" fontId="1" fillId="0" borderId="75" xfId="0" applyFont="1" applyBorder="1" applyAlignment="1">
      <alignment horizontal="left"/>
    </xf>
    <xf numFmtId="0" fontId="0" fillId="0" borderId="76" xfId="0" applyBorder="1" applyAlignment="1">
      <alignment/>
    </xf>
    <xf numFmtId="0" fontId="1" fillId="0" borderId="77" xfId="0" applyFont="1" applyBorder="1" applyAlignment="1">
      <alignment horizontal="left"/>
    </xf>
    <xf numFmtId="0" fontId="0" fillId="0" borderId="21" xfId="0" applyBorder="1" applyAlignment="1">
      <alignment horizontal="left"/>
    </xf>
    <xf numFmtId="165" fontId="0" fillId="0" borderId="78" xfId="0" applyNumberFormat="1" applyBorder="1" applyAlignment="1">
      <alignment/>
    </xf>
    <xf numFmtId="0" fontId="0" fillId="0" borderId="39" xfId="0" applyFont="1" applyBorder="1" applyAlignment="1">
      <alignment horizontal="center"/>
    </xf>
    <xf numFmtId="165" fontId="1" fillId="0" borderId="37" xfId="0" applyNumberFormat="1" applyFont="1" applyBorder="1" applyAlignment="1">
      <alignment/>
    </xf>
    <xf numFmtId="169" fontId="0" fillId="0" borderId="22" xfId="0" applyNumberFormat="1" applyBorder="1" applyAlignment="1">
      <alignment/>
    </xf>
    <xf numFmtId="169" fontId="0" fillId="0" borderId="24" xfId="0" applyNumberFormat="1" applyBorder="1" applyAlignment="1">
      <alignment/>
    </xf>
    <xf numFmtId="0" fontId="0" fillId="2" borderId="39" xfId="0" applyNumberForma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79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165" fontId="0" fillId="0" borderId="80" xfId="0" applyNumberFormat="1" applyBorder="1" applyAlignment="1">
      <alignment/>
    </xf>
    <xf numFmtId="165" fontId="0" fillId="0" borderId="81" xfId="0" applyNumberFormat="1" applyBorder="1" applyAlignment="1">
      <alignment/>
    </xf>
    <xf numFmtId="165" fontId="1" fillId="0" borderId="27" xfId="0" applyNumberFormat="1" applyFont="1" applyBorder="1" applyAlignment="1">
      <alignment/>
    </xf>
    <xf numFmtId="165" fontId="1" fillId="0" borderId="6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4" xfId="0" applyFont="1" applyBorder="1" applyAlignment="1">
      <alignment horizontal="right"/>
    </xf>
    <xf numFmtId="165" fontId="1" fillId="0" borderId="59" xfId="0" applyNumberFormat="1" applyFont="1" applyBorder="1" applyAlignment="1">
      <alignment/>
    </xf>
    <xf numFmtId="165" fontId="1" fillId="0" borderId="57" xfId="0" applyNumberFormat="1" applyFont="1" applyBorder="1" applyAlignment="1">
      <alignment/>
    </xf>
    <xf numFmtId="0" fontId="8" fillId="2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3" fontId="1" fillId="0" borderId="49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1" fillId="0" borderId="50" xfId="0" applyNumberFormat="1" applyFont="1" applyBorder="1" applyAlignment="1">
      <alignment/>
    </xf>
    <xf numFmtId="0" fontId="10" fillId="0" borderId="49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169" fontId="0" fillId="0" borderId="42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169" fontId="0" fillId="0" borderId="66" xfId="0" applyNumberFormat="1" applyBorder="1" applyAlignment="1">
      <alignment/>
    </xf>
    <xf numFmtId="3" fontId="0" fillId="0" borderId="6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165" fontId="0" fillId="0" borderId="4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165" fontId="0" fillId="0" borderId="23" xfId="0" applyNumberFormat="1" applyFont="1" applyBorder="1" applyAlignment="1">
      <alignment/>
    </xf>
    <xf numFmtId="169" fontId="0" fillId="0" borderId="39" xfId="0" applyNumberFormat="1" applyFont="1" applyBorder="1" applyAlignment="1">
      <alignment/>
    </xf>
    <xf numFmtId="169" fontId="0" fillId="0" borderId="65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6" fontId="1" fillId="2" borderId="2" xfId="0" applyNumberFormat="1" applyFont="1" applyFill="1" applyBorder="1" applyAlignment="1">
      <alignment/>
    </xf>
    <xf numFmtId="166" fontId="1" fillId="2" borderId="2" xfId="0" applyNumberFormat="1" applyFont="1" applyFill="1" applyBorder="1" applyAlignment="1">
      <alignment/>
    </xf>
    <xf numFmtId="166" fontId="1" fillId="2" borderId="37" xfId="0" applyNumberFormat="1" applyFont="1" applyFill="1" applyBorder="1" applyAlignment="1">
      <alignment/>
    </xf>
    <xf numFmtId="166" fontId="1" fillId="2" borderId="34" xfId="0" applyNumberFormat="1" applyFont="1" applyFill="1" applyBorder="1" applyAlignment="1">
      <alignment/>
    </xf>
    <xf numFmtId="166" fontId="1" fillId="2" borderId="35" xfId="0" applyNumberFormat="1" applyFont="1" applyFill="1" applyBorder="1" applyAlignment="1">
      <alignment/>
    </xf>
    <xf numFmtId="166" fontId="1" fillId="2" borderId="52" xfId="0" applyNumberFormat="1" applyFont="1" applyFill="1" applyBorder="1" applyAlignment="1">
      <alignment/>
    </xf>
    <xf numFmtId="166" fontId="1" fillId="2" borderId="5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164" fontId="0" fillId="0" borderId="42" xfId="0" applyNumberFormat="1" applyFont="1" applyBorder="1" applyAlignment="1">
      <alignment horizontal="right"/>
    </xf>
    <xf numFmtId="169" fontId="0" fillId="0" borderId="12" xfId="0" applyNumberFormat="1" applyFont="1" applyBorder="1" applyAlignment="1">
      <alignment/>
    </xf>
    <xf numFmtId="164" fontId="0" fillId="0" borderId="49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9" fillId="0" borderId="39" xfId="0" applyNumberFormat="1" applyFont="1" applyBorder="1" applyAlignment="1">
      <alignment horizontal="center"/>
    </xf>
    <xf numFmtId="165" fontId="0" fillId="0" borderId="57" xfId="0" applyNumberFormat="1" applyFont="1" applyBorder="1" applyAlignment="1">
      <alignment horizontal="right"/>
    </xf>
    <xf numFmtId="3" fontId="0" fillId="0" borderId="57" xfId="0" applyNumberFormat="1" applyFont="1" applyBorder="1" applyAlignment="1">
      <alignment/>
    </xf>
    <xf numFmtId="169" fontId="1" fillId="0" borderId="34" xfId="0" applyNumberFormat="1" applyFont="1" applyBorder="1" applyAlignment="1">
      <alignment/>
    </xf>
    <xf numFmtId="169" fontId="0" fillId="0" borderId="57" xfId="0" applyNumberFormat="1" applyBorder="1" applyAlignment="1">
      <alignment/>
    </xf>
    <xf numFmtId="169" fontId="1" fillId="0" borderId="59" xfId="0" applyNumberFormat="1" applyFont="1" applyBorder="1" applyAlignment="1">
      <alignment/>
    </xf>
    <xf numFmtId="169" fontId="1" fillId="0" borderId="57" xfId="0" applyNumberFormat="1" applyFont="1" applyBorder="1" applyAlignment="1">
      <alignment/>
    </xf>
    <xf numFmtId="169" fontId="0" fillId="0" borderId="55" xfId="0" applyNumberFormat="1" applyBorder="1" applyAlignment="1">
      <alignment/>
    </xf>
    <xf numFmtId="165" fontId="0" fillId="0" borderId="81" xfId="0" applyNumberFormat="1" applyFont="1" applyBorder="1" applyAlignment="1">
      <alignment/>
    </xf>
    <xf numFmtId="165" fontId="9" fillId="0" borderId="39" xfId="0" applyNumberFormat="1" applyFont="1" applyBorder="1" applyAlignment="1">
      <alignment/>
    </xf>
    <xf numFmtId="165" fontId="0" fillId="0" borderId="39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61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/>
    </xf>
    <xf numFmtId="0" fontId="10" fillId="0" borderId="6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63" xfId="0" applyFont="1" applyFill="1" applyBorder="1" applyAlignment="1">
      <alignment/>
    </xf>
    <xf numFmtId="3" fontId="1" fillId="0" borderId="82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3" fontId="0" fillId="0" borderId="83" xfId="0" applyNumberFormat="1" applyFont="1" applyBorder="1" applyAlignment="1">
      <alignment/>
    </xf>
    <xf numFmtId="165" fontId="0" fillId="0" borderId="57" xfId="0" applyNumberFormat="1" applyBorder="1" applyAlignment="1">
      <alignment/>
    </xf>
    <xf numFmtId="165" fontId="0" fillId="0" borderId="42" xfId="0" applyNumberFormat="1" applyFont="1" applyBorder="1" applyAlignment="1">
      <alignment/>
    </xf>
    <xf numFmtId="165" fontId="0" fillId="0" borderId="66" xfId="0" applyNumberFormat="1" applyFont="1" applyBorder="1" applyAlignment="1">
      <alignment horizontal="right"/>
    </xf>
    <xf numFmtId="165" fontId="0" fillId="0" borderId="80" xfId="0" applyNumberFormat="1" applyFont="1" applyBorder="1" applyAlignment="1">
      <alignment horizontal="right"/>
    </xf>
    <xf numFmtId="3" fontId="0" fillId="0" borderId="7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165" fontId="1" fillId="0" borderId="52" xfId="0" applyNumberFormat="1" applyFont="1" applyBorder="1" applyAlignment="1">
      <alignment/>
    </xf>
    <xf numFmtId="165" fontId="0" fillId="0" borderId="84" xfId="0" applyNumberFormat="1" applyBorder="1" applyAlignment="1">
      <alignment/>
    </xf>
    <xf numFmtId="165" fontId="0" fillId="0" borderId="77" xfId="0" applyNumberFormat="1" applyBorder="1" applyAlignment="1">
      <alignment/>
    </xf>
    <xf numFmtId="3" fontId="1" fillId="0" borderId="62" xfId="0" applyNumberFormat="1" applyFont="1" applyBorder="1" applyAlignment="1">
      <alignment/>
    </xf>
    <xf numFmtId="169" fontId="0" fillId="0" borderId="57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9" xfId="0" applyNumberFormat="1" applyFont="1" applyFill="1" applyBorder="1" applyAlignment="1">
      <alignment/>
    </xf>
    <xf numFmtId="169" fontId="0" fillId="0" borderId="9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165" fontId="0" fillId="0" borderId="64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165" fontId="1" fillId="0" borderId="47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9" fontId="1" fillId="0" borderId="23" xfId="0" applyNumberFormat="1" applyFont="1" applyBorder="1" applyAlignment="1">
      <alignment/>
    </xf>
    <xf numFmtId="165" fontId="1" fillId="0" borderId="64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5" fontId="1" fillId="0" borderId="85" xfId="0" applyNumberFormat="1" applyFont="1" applyBorder="1" applyAlignment="1">
      <alignment/>
    </xf>
    <xf numFmtId="169" fontId="1" fillId="0" borderId="8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63" xfId="0" applyNumberFormat="1" applyFont="1" applyBorder="1" applyAlignment="1">
      <alignment/>
    </xf>
    <xf numFmtId="166" fontId="1" fillId="2" borderId="13" xfId="0" applyNumberFormat="1" applyFont="1" applyFill="1" applyBorder="1" applyAlignment="1">
      <alignment/>
    </xf>
    <xf numFmtId="166" fontId="1" fillId="2" borderId="11" xfId="0" applyNumberFormat="1" applyFont="1" applyFill="1" applyBorder="1" applyAlignment="1">
      <alignment/>
    </xf>
    <xf numFmtId="166" fontId="1" fillId="2" borderId="63" xfId="0" applyNumberFormat="1" applyFont="1" applyFill="1" applyBorder="1" applyAlignment="1">
      <alignment/>
    </xf>
    <xf numFmtId="166" fontId="1" fillId="0" borderId="13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1" fillId="0" borderId="63" xfId="0" applyNumberFormat="1" applyFont="1" applyBorder="1" applyAlignment="1">
      <alignment/>
    </xf>
    <xf numFmtId="169" fontId="0" fillId="0" borderId="86" xfId="0" applyNumberFormat="1" applyBorder="1" applyAlignment="1">
      <alignment/>
    </xf>
    <xf numFmtId="169" fontId="0" fillId="0" borderId="30" xfId="0" applyNumberFormat="1" applyBorder="1" applyAlignment="1">
      <alignment/>
    </xf>
    <xf numFmtId="169" fontId="0" fillId="0" borderId="82" xfId="0" applyNumberFormat="1" applyBorder="1" applyAlignment="1">
      <alignment/>
    </xf>
    <xf numFmtId="165" fontId="0" fillId="0" borderId="87" xfId="0" applyNumberFormat="1" applyBorder="1" applyAlignment="1">
      <alignment/>
    </xf>
    <xf numFmtId="165" fontId="0" fillId="0" borderId="88" xfId="0" applyNumberFormat="1" applyBorder="1" applyAlignment="1">
      <alignment/>
    </xf>
    <xf numFmtId="165" fontId="9" fillId="0" borderId="7" xfId="0" applyNumberFormat="1" applyFont="1" applyBorder="1" applyAlignment="1">
      <alignment/>
    </xf>
    <xf numFmtId="165" fontId="9" fillId="0" borderId="42" xfId="0" applyNumberFormat="1" applyFont="1" applyBorder="1" applyAlignment="1">
      <alignment/>
    </xf>
    <xf numFmtId="165" fontId="9" fillId="0" borderId="65" xfId="0" applyNumberFormat="1" applyFont="1" applyBorder="1" applyAlignment="1">
      <alignment/>
    </xf>
    <xf numFmtId="165" fontId="9" fillId="0" borderId="81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165" fontId="0" fillId="0" borderId="40" xfId="0" applyNumberFormat="1" applyFont="1" applyBorder="1" applyAlignment="1">
      <alignment/>
    </xf>
    <xf numFmtId="165" fontId="9" fillId="0" borderId="40" xfId="0" applyNumberFormat="1" applyFont="1" applyBorder="1" applyAlignment="1">
      <alignment/>
    </xf>
    <xf numFmtId="169" fontId="0" fillId="0" borderId="57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3" fontId="1" fillId="0" borderId="89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169" fontId="0" fillId="0" borderId="80" xfId="0" applyNumberFormat="1" applyFont="1" applyBorder="1" applyAlignment="1">
      <alignment/>
    </xf>
    <xf numFmtId="169" fontId="0" fillId="0" borderId="89" xfId="0" applyNumberFormat="1" applyFont="1" applyFill="1" applyBorder="1" applyAlignment="1">
      <alignment/>
    </xf>
    <xf numFmtId="169" fontId="0" fillId="0" borderId="80" xfId="0" applyNumberFormat="1" applyBorder="1" applyAlignment="1">
      <alignment/>
    </xf>
    <xf numFmtId="0" fontId="0" fillId="0" borderId="89" xfId="0" applyFont="1" applyBorder="1" applyAlignment="1">
      <alignment horizontal="left"/>
    </xf>
    <xf numFmtId="169" fontId="1" fillId="0" borderId="67" xfId="0" applyNumberFormat="1" applyFont="1" applyBorder="1" applyAlignment="1">
      <alignment/>
    </xf>
    <xf numFmtId="169" fontId="0" fillId="0" borderId="81" xfId="0" applyNumberFormat="1" applyBorder="1" applyAlignment="1">
      <alignment/>
    </xf>
    <xf numFmtId="169" fontId="1" fillId="0" borderId="91" xfId="0" applyNumberFormat="1" applyFont="1" applyBorder="1" applyAlignment="1">
      <alignment/>
    </xf>
    <xf numFmtId="169" fontId="1" fillId="0" borderId="80" xfId="0" applyNumberFormat="1" applyFont="1" applyBorder="1" applyAlignment="1">
      <alignment/>
    </xf>
    <xf numFmtId="169" fontId="1" fillId="0" borderId="81" xfId="0" applyNumberFormat="1" applyFont="1" applyBorder="1" applyAlignment="1">
      <alignment/>
    </xf>
    <xf numFmtId="164" fontId="1" fillId="0" borderId="81" xfId="0" applyNumberFormat="1" applyFont="1" applyBorder="1" applyAlignment="1">
      <alignment/>
    </xf>
    <xf numFmtId="169" fontId="1" fillId="0" borderId="92" xfId="0" applyNumberFormat="1" applyFont="1" applyBorder="1" applyAlignment="1">
      <alignment/>
    </xf>
    <xf numFmtId="165" fontId="1" fillId="0" borderId="93" xfId="0" applyNumberFormat="1" applyFont="1" applyBorder="1" applyAlignment="1">
      <alignment/>
    </xf>
    <xf numFmtId="166" fontId="1" fillId="2" borderId="93" xfId="0" applyNumberFormat="1" applyFont="1" applyFill="1" applyBorder="1" applyAlignment="1">
      <alignment/>
    </xf>
    <xf numFmtId="166" fontId="1" fillId="0" borderId="93" xfId="0" applyNumberFormat="1" applyFont="1" applyBorder="1" applyAlignment="1">
      <alignment/>
    </xf>
    <xf numFmtId="169" fontId="0" fillId="0" borderId="94" xfId="0" applyNumberFormat="1" applyBorder="1" applyAlignment="1">
      <alignment/>
    </xf>
    <xf numFmtId="169" fontId="0" fillId="0" borderId="90" xfId="0" applyNumberFormat="1" applyBorder="1" applyAlignment="1">
      <alignment/>
    </xf>
    <xf numFmtId="165" fontId="0" fillId="0" borderId="95" xfId="0" applyNumberFormat="1" applyBorder="1" applyAlignment="1">
      <alignment/>
    </xf>
    <xf numFmtId="169" fontId="1" fillId="0" borderId="37" xfId="0" applyNumberFormat="1" applyFont="1" applyBorder="1" applyAlignment="1">
      <alignment/>
    </xf>
    <xf numFmtId="169" fontId="0" fillId="0" borderId="42" xfId="0" applyNumberFormat="1" applyBorder="1" applyAlignment="1">
      <alignment/>
    </xf>
    <xf numFmtId="169" fontId="1" fillId="0" borderId="46" xfId="0" applyNumberFormat="1" applyFont="1" applyBorder="1" applyAlignment="1">
      <alignment/>
    </xf>
    <xf numFmtId="169" fontId="1" fillId="0" borderId="42" xfId="0" applyNumberFormat="1" applyFont="1" applyBorder="1" applyAlignment="1">
      <alignment/>
    </xf>
    <xf numFmtId="169" fontId="1" fillId="0" borderId="22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9" fontId="1" fillId="0" borderId="74" xfId="0" applyNumberFormat="1" applyFont="1" applyBorder="1" applyAlignment="1">
      <alignment/>
    </xf>
    <xf numFmtId="169" fontId="0" fillId="0" borderId="38" xfId="0" applyNumberFormat="1" applyBorder="1" applyAlignment="1">
      <alignment/>
    </xf>
    <xf numFmtId="169" fontId="0" fillId="0" borderId="29" xfId="0" applyNumberFormat="1" applyBorder="1" applyAlignment="1">
      <alignment/>
    </xf>
    <xf numFmtId="0" fontId="10" fillId="0" borderId="7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3" fontId="1" fillId="0" borderId="49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68" xfId="0" applyFont="1" applyBorder="1" applyAlignment="1">
      <alignment horizontal="left"/>
    </xf>
    <xf numFmtId="166" fontId="1" fillId="2" borderId="33" xfId="0" applyNumberFormat="1" applyFont="1" applyFill="1" applyBorder="1" applyAlignment="1">
      <alignment/>
    </xf>
    <xf numFmtId="166" fontId="1" fillId="0" borderId="33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0" fontId="0" fillId="0" borderId="42" xfId="0" applyFont="1" applyBorder="1" applyAlignment="1">
      <alignment horizontal="left"/>
    </xf>
    <xf numFmtId="169" fontId="0" fillId="0" borderId="57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9" xfId="0" applyNumberFormat="1" applyFont="1" applyBorder="1" applyAlignment="1">
      <alignment horizontal="left"/>
    </xf>
    <xf numFmtId="0" fontId="10" fillId="0" borderId="96" xfId="0" applyFont="1" applyFill="1" applyBorder="1" applyAlignment="1">
      <alignment horizontal="center"/>
    </xf>
    <xf numFmtId="0" fontId="10" fillId="0" borderId="89" xfId="0" applyFont="1" applyFill="1" applyBorder="1" applyAlignment="1">
      <alignment horizontal="center"/>
    </xf>
    <xf numFmtId="0" fontId="10" fillId="0" borderId="93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9" fontId="0" fillId="0" borderId="41" xfId="0" applyNumberFormat="1" applyFont="1" applyBorder="1" applyAlignment="1">
      <alignment/>
    </xf>
    <xf numFmtId="165" fontId="0" fillId="0" borderId="4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9" fontId="1" fillId="0" borderId="33" xfId="0" applyNumberFormat="1" applyFont="1" applyBorder="1" applyAlignment="1">
      <alignment/>
    </xf>
    <xf numFmtId="169" fontId="1" fillId="0" borderId="45" xfId="0" applyNumberFormat="1" applyFont="1" applyBorder="1" applyAlignment="1">
      <alignment/>
    </xf>
    <xf numFmtId="169" fontId="1" fillId="0" borderId="41" xfId="0" applyNumberFormat="1" applyFont="1" applyBorder="1" applyAlignment="1">
      <alignment/>
    </xf>
    <xf numFmtId="169" fontId="1" fillId="0" borderId="24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9" fontId="1" fillId="0" borderId="73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9" fontId="1" fillId="0" borderId="47" xfId="0" applyNumberFormat="1" applyFont="1" applyBorder="1" applyAlignment="1">
      <alignment/>
    </xf>
    <xf numFmtId="169" fontId="1" fillId="0" borderId="69" xfId="0" applyNumberFormat="1" applyFont="1" applyBorder="1" applyAlignment="1">
      <alignment/>
    </xf>
    <xf numFmtId="169" fontId="1" fillId="0" borderId="66" xfId="0" applyNumberFormat="1" applyFont="1" applyBorder="1" applyAlignment="1">
      <alignment/>
    </xf>
    <xf numFmtId="169" fontId="1" fillId="0" borderId="64" xfId="0" applyNumberFormat="1" applyFont="1" applyBorder="1" applyAlignment="1">
      <alignment/>
    </xf>
    <xf numFmtId="164" fontId="1" fillId="0" borderId="64" xfId="0" applyNumberFormat="1" applyFont="1" applyBorder="1" applyAlignment="1">
      <alignment/>
    </xf>
    <xf numFmtId="169" fontId="1" fillId="0" borderId="71" xfId="0" applyNumberFormat="1" applyFont="1" applyBorder="1" applyAlignment="1">
      <alignment/>
    </xf>
    <xf numFmtId="165" fontId="0" fillId="0" borderId="89" xfId="0" applyNumberFormat="1" applyFont="1" applyBorder="1" applyAlignment="1">
      <alignment/>
    </xf>
    <xf numFmtId="165" fontId="0" fillId="0" borderId="57" xfId="0" applyNumberFormat="1" applyFont="1" applyBorder="1" applyAlignment="1">
      <alignment/>
    </xf>
    <xf numFmtId="165" fontId="0" fillId="0" borderId="80" xfId="0" applyNumberFormat="1" applyFont="1" applyBorder="1" applyAlignment="1">
      <alignment/>
    </xf>
    <xf numFmtId="165" fontId="0" fillId="0" borderId="89" xfId="0" applyNumberFormat="1" applyFont="1" applyFill="1" applyBorder="1" applyAlignment="1">
      <alignment/>
    </xf>
    <xf numFmtId="165" fontId="0" fillId="0" borderId="9" xfId="0" applyNumberFormat="1" applyFont="1" applyBorder="1" applyAlignment="1">
      <alignment horizontal="left"/>
    </xf>
    <xf numFmtId="165" fontId="0" fillId="0" borderId="89" xfId="0" applyNumberFormat="1" applyFont="1" applyBorder="1" applyAlignment="1">
      <alignment horizontal="left"/>
    </xf>
    <xf numFmtId="2" fontId="0" fillId="0" borderId="41" xfId="0" applyNumberFormat="1" applyFont="1" applyBorder="1" applyAlignment="1">
      <alignment/>
    </xf>
    <xf numFmtId="2" fontId="0" fillId="0" borderId="57" xfId="0" applyNumberFormat="1" applyFont="1" applyBorder="1" applyAlignment="1">
      <alignment/>
    </xf>
    <xf numFmtId="2" fontId="0" fillId="0" borderId="57" xfId="0" applyNumberFormat="1" applyFont="1" applyFill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57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center"/>
    </xf>
    <xf numFmtId="0" fontId="0" fillId="0" borderId="97" xfId="0" applyBorder="1" applyAlignment="1">
      <alignment/>
    </xf>
    <xf numFmtId="165" fontId="0" fillId="0" borderId="98" xfId="0" applyNumberFormat="1" applyBorder="1" applyAlignment="1">
      <alignment/>
    </xf>
    <xf numFmtId="165" fontId="0" fillId="0" borderId="99" xfId="0" applyNumberFormat="1" applyBorder="1" applyAlignment="1">
      <alignment/>
    </xf>
    <xf numFmtId="3" fontId="1" fillId="0" borderId="31" xfId="0" applyNumberFormat="1" applyFont="1" applyBorder="1" applyAlignment="1">
      <alignment/>
    </xf>
    <xf numFmtId="165" fontId="0" fillId="0" borderId="42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166" fontId="1" fillId="0" borderId="67" xfId="0" applyNumberFormat="1" applyFont="1" applyBorder="1" applyAlignment="1">
      <alignment/>
    </xf>
    <xf numFmtId="169" fontId="0" fillId="0" borderId="57" xfId="0" applyNumberFormat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169" fontId="0" fillId="0" borderId="41" xfId="0" applyNumberFormat="1" applyFont="1" applyBorder="1" applyAlignment="1">
      <alignment/>
    </xf>
    <xf numFmtId="169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166" fontId="1" fillId="2" borderId="3" xfId="0" applyNumberFormat="1" applyFont="1" applyFill="1" applyBorder="1" applyAlignment="1">
      <alignment/>
    </xf>
    <xf numFmtId="0" fontId="11" fillId="0" borderId="63" xfId="0" applyFont="1" applyFill="1" applyBorder="1" applyAlignment="1">
      <alignment/>
    </xf>
    <xf numFmtId="169" fontId="0" fillId="0" borderId="66" xfId="0" applyNumberFormat="1" applyFont="1" applyBorder="1" applyAlignment="1">
      <alignment/>
    </xf>
    <xf numFmtId="169" fontId="0" fillId="0" borderId="62" xfId="0" applyNumberFormat="1" applyFont="1" applyFill="1" applyBorder="1" applyAlignment="1">
      <alignment/>
    </xf>
    <xf numFmtId="0" fontId="0" fillId="0" borderId="62" xfId="0" applyFont="1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0" fontId="10" fillId="0" borderId="13" xfId="0" applyFont="1" applyFill="1" applyBorder="1" applyAlignment="1">
      <alignment/>
    </xf>
    <xf numFmtId="0" fontId="10" fillId="0" borderId="93" xfId="0" applyFont="1" applyFill="1" applyBorder="1" applyAlignment="1">
      <alignment horizontal="center"/>
    </xf>
    <xf numFmtId="165" fontId="0" fillId="0" borderId="80" xfId="0" applyNumberFormat="1" applyFont="1" applyBorder="1" applyAlignment="1">
      <alignment/>
    </xf>
    <xf numFmtId="165" fontId="0" fillId="0" borderId="81" xfId="0" applyNumberFormat="1" applyFont="1" applyBorder="1" applyAlignment="1">
      <alignment/>
    </xf>
    <xf numFmtId="165" fontId="1" fillId="0" borderId="91" xfId="0" applyNumberFormat="1" applyFont="1" applyBorder="1" applyAlignment="1">
      <alignment/>
    </xf>
    <xf numFmtId="165" fontId="1" fillId="0" borderId="80" xfId="0" applyNumberFormat="1" applyFont="1" applyBorder="1" applyAlignment="1">
      <alignment/>
    </xf>
    <xf numFmtId="165" fontId="1" fillId="0" borderId="81" xfId="0" applyNumberFormat="1" applyFont="1" applyBorder="1" applyAlignment="1">
      <alignment/>
    </xf>
    <xf numFmtId="165" fontId="1" fillId="0" borderId="92" xfId="0" applyNumberFormat="1" applyFont="1" applyBorder="1" applyAlignment="1">
      <alignment/>
    </xf>
    <xf numFmtId="3" fontId="1" fillId="2" borderId="93" xfId="0" applyNumberFormat="1" applyFont="1" applyFill="1" applyBorder="1" applyAlignment="1">
      <alignment/>
    </xf>
    <xf numFmtId="0" fontId="10" fillId="0" borderId="100" xfId="0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3" fontId="0" fillId="0" borderId="49" xfId="0" applyNumberFormat="1" applyFont="1" applyBorder="1" applyAlignment="1">
      <alignment/>
    </xf>
    <xf numFmtId="169" fontId="0" fillId="0" borderId="40" xfId="0" applyNumberFormat="1" applyFont="1" applyBorder="1" applyAlignment="1">
      <alignment/>
    </xf>
    <xf numFmtId="0" fontId="0" fillId="0" borderId="49" xfId="0" applyFont="1" applyBorder="1" applyAlignment="1">
      <alignment horizontal="left"/>
    </xf>
    <xf numFmtId="169" fontId="1" fillId="0" borderId="32" xfId="0" applyNumberFormat="1" applyFont="1" applyBorder="1" applyAlignment="1">
      <alignment/>
    </xf>
    <xf numFmtId="169" fontId="0" fillId="0" borderId="40" xfId="0" applyNumberFormat="1" applyBorder="1" applyAlignment="1">
      <alignment/>
    </xf>
    <xf numFmtId="169" fontId="1" fillId="0" borderId="44" xfId="0" applyNumberFormat="1" applyFont="1" applyBorder="1" applyAlignment="1">
      <alignment/>
    </xf>
    <xf numFmtId="169" fontId="1" fillId="0" borderId="40" xfId="0" applyNumberFormat="1" applyFont="1" applyBorder="1" applyAlignment="1">
      <alignment/>
    </xf>
    <xf numFmtId="169" fontId="1" fillId="0" borderId="7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9" fontId="1" fillId="0" borderId="72" xfId="0" applyNumberFormat="1" applyFont="1" applyBorder="1" applyAlignment="1">
      <alignment/>
    </xf>
    <xf numFmtId="165" fontId="0" fillId="0" borderId="57" xfId="0" applyNumberFormat="1" applyFont="1" applyBorder="1" applyAlignment="1">
      <alignment/>
    </xf>
    <xf numFmtId="165" fontId="0" fillId="0" borderId="42" xfId="0" applyNumberFormat="1" applyFont="1" applyBorder="1" applyAlignment="1">
      <alignment/>
    </xf>
    <xf numFmtId="166" fontId="1" fillId="2" borderId="67" xfId="0" applyNumberFormat="1" applyFon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0" fillId="0" borderId="101" xfId="0" applyNumberFormat="1" applyBorder="1" applyAlignment="1">
      <alignment/>
    </xf>
    <xf numFmtId="166" fontId="1" fillId="0" borderId="101" xfId="0" applyNumberFormat="1" applyFont="1" applyBorder="1" applyAlignment="1">
      <alignment/>
    </xf>
    <xf numFmtId="166" fontId="1" fillId="0" borderId="101" xfId="0" applyNumberFormat="1" applyFont="1" applyBorder="1" applyAlignment="1">
      <alignment/>
    </xf>
    <xf numFmtId="3" fontId="0" fillId="0" borderId="101" xfId="0" applyNumberFormat="1" applyBorder="1" applyAlignment="1">
      <alignment/>
    </xf>
    <xf numFmtId="166" fontId="0" fillId="0" borderId="102" xfId="0" applyNumberFormat="1" applyBorder="1" applyAlignment="1">
      <alignment/>
    </xf>
    <xf numFmtId="3" fontId="0" fillId="0" borderId="102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165" fontId="0" fillId="0" borderId="27" xfId="0" applyNumberFormat="1" applyBorder="1" applyAlignment="1">
      <alignment/>
    </xf>
    <xf numFmtId="0" fontId="0" fillId="0" borderId="41" xfId="0" applyFont="1" applyBorder="1" applyAlignment="1">
      <alignment horizontal="left"/>
    </xf>
    <xf numFmtId="0" fontId="0" fillId="0" borderId="2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1" fillId="0" borderId="48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right"/>
    </xf>
    <xf numFmtId="3" fontId="0" fillId="0" borderId="49" xfId="0" applyNumberFormat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2" fontId="0" fillId="3" borderId="103" xfId="0" applyNumberFormat="1" applyFont="1" applyFill="1" applyBorder="1" applyAlignment="1">
      <alignment horizontal="left"/>
    </xf>
    <xf numFmtId="0" fontId="0" fillId="3" borderId="104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165" fontId="0" fillId="0" borderId="104" xfId="0" applyNumberFormat="1" applyFont="1" applyBorder="1" applyAlignment="1">
      <alignment horizontal="center"/>
    </xf>
    <xf numFmtId="165" fontId="0" fillId="0" borderId="105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66" fontId="1" fillId="3" borderId="101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3" fontId="1" fillId="0" borderId="106" xfId="0" applyNumberFormat="1" applyFont="1" applyBorder="1" applyAlignment="1">
      <alignment/>
    </xf>
    <xf numFmtId="0" fontId="10" fillId="0" borderId="96" xfId="0" applyFont="1" applyFill="1" applyBorder="1" applyAlignment="1">
      <alignment/>
    </xf>
    <xf numFmtId="0" fontId="10" fillId="0" borderId="89" xfId="0" applyFont="1" applyFill="1" applyBorder="1" applyAlignment="1">
      <alignment/>
    </xf>
    <xf numFmtId="169" fontId="0" fillId="0" borderId="81" xfId="0" applyNumberFormat="1" applyFont="1" applyBorder="1" applyAlignment="1">
      <alignment/>
    </xf>
    <xf numFmtId="0" fontId="10" fillId="0" borderId="93" xfId="0" applyFont="1" applyFill="1" applyBorder="1" applyAlignment="1">
      <alignment/>
    </xf>
    <xf numFmtId="0" fontId="0" fillId="0" borderId="79" xfId="0" applyBorder="1" applyAlignment="1">
      <alignment horizontal="center"/>
    </xf>
    <xf numFmtId="0" fontId="1" fillId="0" borderId="16" xfId="0" applyFont="1" applyBorder="1" applyAlignment="1">
      <alignment horizontal="centerContinuous"/>
    </xf>
    <xf numFmtId="0" fontId="9" fillId="0" borderId="39" xfId="0" applyFont="1" applyFill="1" applyBorder="1" applyAlignment="1">
      <alignment horizontal="center"/>
    </xf>
    <xf numFmtId="0" fontId="1" fillId="0" borderId="77" xfId="0" applyFont="1" applyBorder="1" applyAlignment="1">
      <alignment horizontal="centerContinuous"/>
    </xf>
    <xf numFmtId="0" fontId="10" fillId="0" borderId="3" xfId="0" applyFont="1" applyFill="1" applyBorder="1" applyAlignment="1">
      <alignment/>
    </xf>
    <xf numFmtId="0" fontId="0" fillId="0" borderId="107" xfId="0" applyBorder="1" applyAlignment="1">
      <alignment/>
    </xf>
    <xf numFmtId="0" fontId="10" fillId="0" borderId="35" xfId="0" applyFont="1" applyFill="1" applyBorder="1" applyAlignment="1">
      <alignment horizontal="center"/>
    </xf>
    <xf numFmtId="0" fontId="1" fillId="0" borderId="76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165" fontId="0" fillId="0" borderId="57" xfId="0" applyNumberFormat="1" applyFont="1" applyBorder="1" applyAlignment="1">
      <alignment/>
    </xf>
    <xf numFmtId="169" fontId="0" fillId="0" borderId="57" xfId="0" applyNumberFormat="1" applyFont="1" applyBorder="1" applyAlignment="1">
      <alignment/>
    </xf>
    <xf numFmtId="165" fontId="0" fillId="0" borderId="66" xfId="0" applyNumberFormat="1" applyFont="1" applyBorder="1" applyAlignment="1">
      <alignment/>
    </xf>
    <xf numFmtId="165" fontId="0" fillId="0" borderId="66" xfId="0" applyNumberFormat="1" applyFont="1" applyBorder="1" applyAlignment="1">
      <alignment/>
    </xf>
    <xf numFmtId="0" fontId="0" fillId="0" borderId="5" xfId="0" applyBorder="1" applyAlignment="1">
      <alignment/>
    </xf>
    <xf numFmtId="169" fontId="0" fillId="0" borderId="80" xfId="0" applyNumberFormat="1" applyFont="1" applyBorder="1" applyAlignment="1">
      <alignment/>
    </xf>
    <xf numFmtId="169" fontId="0" fillId="0" borderId="81" xfId="0" applyNumberFormat="1" applyFont="1" applyBorder="1" applyAlignment="1">
      <alignment/>
    </xf>
    <xf numFmtId="169" fontId="0" fillId="0" borderId="89" xfId="0" applyNumberFormat="1" applyFont="1" applyFill="1" applyBorder="1" applyAlignment="1">
      <alignment/>
    </xf>
    <xf numFmtId="3" fontId="0" fillId="0" borderId="81" xfId="0" applyNumberFormat="1" applyFont="1" applyBorder="1" applyAlignment="1">
      <alignment/>
    </xf>
    <xf numFmtId="169" fontId="0" fillId="0" borderId="89" xfId="0" applyNumberFormat="1" applyFont="1" applyBorder="1" applyAlignment="1">
      <alignment horizontal="left"/>
    </xf>
    <xf numFmtId="0" fontId="1" fillId="0" borderId="48" xfId="0" applyFont="1" applyBorder="1" applyAlignment="1">
      <alignment horizontal="centerContinuous"/>
    </xf>
    <xf numFmtId="165" fontId="0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 horizontal="left"/>
    </xf>
    <xf numFmtId="3" fontId="1" fillId="0" borderId="108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76" xfId="0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103" xfId="0" applyFont="1" applyBorder="1" applyAlignment="1">
      <alignment horizontal="left"/>
    </xf>
    <xf numFmtId="0" fontId="0" fillId="0" borderId="15" xfId="0" applyBorder="1" applyAlignment="1">
      <alignment/>
    </xf>
    <xf numFmtId="3" fontId="1" fillId="0" borderId="32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/>
    </xf>
    <xf numFmtId="0" fontId="1" fillId="0" borderId="75" xfId="0" applyFont="1" applyBorder="1" applyAlignment="1">
      <alignment horizontal="centerContinuous"/>
    </xf>
    <xf numFmtId="3" fontId="1" fillId="0" borderId="76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2" borderId="3" xfId="0" applyNumberFormat="1" applyFont="1" applyFill="1" applyBorder="1" applyAlignment="1">
      <alignment/>
    </xf>
    <xf numFmtId="3" fontId="1" fillId="0" borderId="107" xfId="0" applyNumberFormat="1" applyFont="1" applyBorder="1" applyAlignment="1">
      <alignment/>
    </xf>
    <xf numFmtId="0" fontId="10" fillId="0" borderId="63" xfId="0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1" fillId="0" borderId="60" xfId="0" applyFont="1" applyBorder="1" applyAlignment="1">
      <alignment horizontal="centerContinuous"/>
    </xf>
    <xf numFmtId="0" fontId="1" fillId="0" borderId="79" xfId="0" applyFont="1" applyBorder="1" applyAlignment="1">
      <alignment/>
    </xf>
    <xf numFmtId="0" fontId="0" fillId="0" borderId="96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36" xfId="0" applyFont="1" applyBorder="1" applyAlignment="1">
      <alignment horizontal="centerContinuous"/>
    </xf>
    <xf numFmtId="165" fontId="0" fillId="0" borderId="1" xfId="0" applyNumberFormat="1" applyFont="1" applyBorder="1" applyAlignment="1">
      <alignment/>
    </xf>
    <xf numFmtId="165" fontId="0" fillId="0" borderId="55" xfId="0" applyNumberFormat="1" applyBorder="1" applyAlignment="1">
      <alignment/>
    </xf>
    <xf numFmtId="169" fontId="9" fillId="0" borderId="57" xfId="0" applyNumberFormat="1" applyFont="1" applyBorder="1" applyAlignment="1">
      <alignment/>
    </xf>
    <xf numFmtId="165" fontId="9" fillId="0" borderId="57" xfId="0" applyNumberFormat="1" applyFont="1" applyBorder="1" applyAlignment="1">
      <alignment/>
    </xf>
    <xf numFmtId="169" fontId="9" fillId="0" borderId="57" xfId="0" applyNumberFormat="1" applyFont="1" applyBorder="1" applyAlignment="1">
      <alignment/>
    </xf>
    <xf numFmtId="165" fontId="0" fillId="0" borderId="49" xfId="0" applyNumberFormat="1" applyBorder="1" applyAlignment="1">
      <alignment/>
    </xf>
    <xf numFmtId="165" fontId="0" fillId="0" borderId="41" xfId="0" applyNumberFormat="1" applyFont="1" applyBorder="1" applyAlignment="1">
      <alignment/>
    </xf>
    <xf numFmtId="2" fontId="0" fillId="0" borderId="57" xfId="0" applyNumberFormat="1" applyFont="1" applyBorder="1" applyAlignment="1">
      <alignment/>
    </xf>
    <xf numFmtId="165" fontId="0" fillId="0" borderId="57" xfId="0" applyNumberFormat="1" applyFont="1" applyBorder="1" applyAlignment="1">
      <alignment/>
    </xf>
    <xf numFmtId="166" fontId="1" fillId="2" borderId="108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165" fontId="0" fillId="3" borderId="104" xfId="0" applyNumberFormat="1" applyFont="1" applyFill="1" applyBorder="1" applyAlignment="1">
      <alignment/>
    </xf>
    <xf numFmtId="165" fontId="0" fillId="4" borderId="103" xfId="0" applyNumberFormat="1" applyFont="1" applyFill="1" applyBorder="1" applyAlignment="1">
      <alignment horizontal="centerContinuous"/>
    </xf>
    <xf numFmtId="165" fontId="0" fillId="4" borderId="105" xfId="0" applyNumberFormat="1" applyFont="1" applyFill="1" applyBorder="1" applyAlignment="1">
      <alignment horizontal="centerContinuous"/>
    </xf>
    <xf numFmtId="0" fontId="0" fillId="4" borderId="9" xfId="0" applyFont="1" applyFill="1" applyBorder="1" applyAlignment="1">
      <alignment horizontal="center"/>
    </xf>
    <xf numFmtId="0" fontId="0" fillId="4" borderId="6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11" fillId="0" borderId="96" xfId="0" applyFont="1" applyFill="1" applyBorder="1" applyAlignment="1">
      <alignment/>
    </xf>
    <xf numFmtId="0" fontId="11" fillId="0" borderId="89" xfId="0" applyFont="1" applyFill="1" applyBorder="1" applyAlignment="1">
      <alignment/>
    </xf>
    <xf numFmtId="3" fontId="10" fillId="0" borderId="109" xfId="0" applyNumberFormat="1" applyFont="1" applyFill="1" applyBorder="1" applyAlignment="1">
      <alignment/>
    </xf>
    <xf numFmtId="3" fontId="0" fillId="0" borderId="90" xfId="0" applyNumberFormat="1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166" fontId="1" fillId="2" borderId="51" xfId="0" applyNumberFormat="1" applyFont="1" applyFill="1" applyBorder="1" applyAlignment="1">
      <alignment/>
    </xf>
    <xf numFmtId="166" fontId="1" fillId="0" borderId="51" xfId="0" applyNumberFormat="1" applyFont="1" applyBorder="1" applyAlignment="1">
      <alignment/>
    </xf>
    <xf numFmtId="3" fontId="10" fillId="0" borderId="67" xfId="0" applyNumberFormat="1" applyFont="1" applyFill="1" applyBorder="1" applyAlignment="1">
      <alignment/>
    </xf>
    <xf numFmtId="165" fontId="0" fillId="0" borderId="65" xfId="0" applyNumberFormat="1" applyFont="1" applyBorder="1" applyAlignment="1">
      <alignment/>
    </xf>
    <xf numFmtId="0" fontId="0" fillId="0" borderId="4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0" fillId="0" borderId="110" xfId="0" applyNumberFormat="1" applyBorder="1" applyAlignment="1">
      <alignment/>
    </xf>
    <xf numFmtId="0" fontId="11" fillId="4" borderId="36" xfId="0" applyFont="1" applyFill="1" applyBorder="1" applyAlignment="1">
      <alignment/>
    </xf>
    <xf numFmtId="0" fontId="11" fillId="4" borderId="12" xfId="0" applyFont="1" applyFill="1" applyBorder="1" applyAlignment="1">
      <alignment/>
    </xf>
    <xf numFmtId="0" fontId="0" fillId="4" borderId="35" xfId="0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/>
    </xf>
    <xf numFmtId="3" fontId="0" fillId="0" borderId="82" xfId="0" applyNumberFormat="1" applyFont="1" applyBorder="1" applyAlignment="1">
      <alignment/>
    </xf>
    <xf numFmtId="164" fontId="0" fillId="0" borderId="79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0" fillId="0" borderId="82" xfId="0" applyNumberFormat="1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79" xfId="0" applyFont="1" applyBorder="1" applyAlignment="1">
      <alignment horizontal="center"/>
    </xf>
    <xf numFmtId="169" fontId="0" fillId="0" borderId="41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23" xfId="0" applyNumberFormat="1" applyBorder="1" applyAlignment="1">
      <alignment/>
    </xf>
    <xf numFmtId="166" fontId="1" fillId="2" borderId="47" xfId="0" applyNumberFormat="1" applyFont="1" applyFill="1" applyBorder="1" applyAlignment="1">
      <alignment/>
    </xf>
    <xf numFmtId="3" fontId="1" fillId="0" borderId="63" xfId="0" applyNumberFormat="1" applyFont="1" applyBorder="1" applyAlignment="1">
      <alignment/>
    </xf>
    <xf numFmtId="0" fontId="10" fillId="0" borderId="3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69" fontId="0" fillId="0" borderId="42" xfId="0" applyNumberFormat="1" applyFont="1" applyBorder="1" applyAlignment="1">
      <alignment/>
    </xf>
    <xf numFmtId="169" fontId="0" fillId="0" borderId="12" xfId="0" applyNumberFormat="1" applyFont="1" applyFill="1" applyBorder="1" applyAlignment="1">
      <alignment/>
    </xf>
    <xf numFmtId="165" fontId="0" fillId="0" borderId="12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11" fillId="4" borderId="13" xfId="0" applyFont="1" applyFill="1" applyBorder="1" applyAlignment="1">
      <alignment/>
    </xf>
    <xf numFmtId="3" fontId="10" fillId="0" borderId="112" xfId="0" applyNumberFormat="1" applyFont="1" applyFill="1" applyBorder="1" applyAlignment="1">
      <alignment/>
    </xf>
    <xf numFmtId="0" fontId="13" fillId="0" borderId="89" xfId="0" applyFont="1" applyFill="1" applyBorder="1" applyAlignment="1">
      <alignment/>
    </xf>
    <xf numFmtId="165" fontId="0" fillId="0" borderId="41" xfId="0" applyNumberFormat="1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24" xfId="0" applyNumberFormat="1" applyFont="1" applyBorder="1" applyAlignment="1">
      <alignment/>
    </xf>
    <xf numFmtId="165" fontId="9" fillId="0" borderId="23" xfId="0" applyNumberFormat="1" applyFont="1" applyBorder="1" applyAlignment="1">
      <alignment/>
    </xf>
    <xf numFmtId="165" fontId="9" fillId="0" borderId="66" xfId="0" applyNumberFormat="1" applyFont="1" applyBorder="1" applyAlignment="1">
      <alignment/>
    </xf>
    <xf numFmtId="3" fontId="9" fillId="0" borderId="83" xfId="0" applyNumberFormat="1" applyFont="1" applyBorder="1" applyAlignment="1">
      <alignment/>
    </xf>
    <xf numFmtId="165" fontId="9" fillId="0" borderId="22" xfId="0" applyNumberFormat="1" applyFont="1" applyBorder="1" applyAlignment="1">
      <alignment/>
    </xf>
    <xf numFmtId="3" fontId="9" fillId="0" borderId="4" xfId="0" applyNumberFormat="1" applyFont="1" applyBorder="1" applyAlignment="1">
      <alignment horizontal="center"/>
    </xf>
    <xf numFmtId="0" fontId="0" fillId="0" borderId="41" xfId="0" applyFont="1" applyBorder="1" applyAlignment="1">
      <alignment horizontal="left"/>
    </xf>
    <xf numFmtId="165" fontId="9" fillId="0" borderId="49" xfId="0" applyNumberFormat="1" applyFont="1" applyBorder="1" applyAlignment="1">
      <alignment/>
    </xf>
    <xf numFmtId="165" fontId="0" fillId="0" borderId="57" xfId="0" applyNumberFormat="1" applyFont="1" applyBorder="1" applyAlignment="1">
      <alignment horizontal="left"/>
    </xf>
    <xf numFmtId="165" fontId="0" fillId="0" borderId="80" xfId="0" applyNumberFormat="1" applyFont="1" applyBorder="1" applyAlignment="1">
      <alignment horizontal="left"/>
    </xf>
    <xf numFmtId="165" fontId="0" fillId="0" borderId="41" xfId="0" applyNumberFormat="1" applyFont="1" applyBorder="1" applyAlignment="1">
      <alignment horizontal="right"/>
    </xf>
    <xf numFmtId="0" fontId="0" fillId="0" borderId="39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3" fontId="1" fillId="0" borderId="113" xfId="0" applyNumberFormat="1" applyFont="1" applyBorder="1" applyAlignment="1">
      <alignment/>
    </xf>
    <xf numFmtId="3" fontId="1" fillId="0" borderId="114" xfId="0" applyNumberFormat="1" applyFont="1" applyBorder="1" applyAlignment="1">
      <alignment/>
    </xf>
    <xf numFmtId="3" fontId="1" fillId="0" borderId="11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16" xfId="0" applyNumberFormat="1" applyFont="1" applyBorder="1" applyAlignment="1">
      <alignment/>
    </xf>
    <xf numFmtId="3" fontId="1" fillId="0" borderId="113" xfId="0" applyNumberFormat="1" applyFont="1" applyBorder="1" applyAlignment="1">
      <alignment/>
    </xf>
    <xf numFmtId="3" fontId="1" fillId="0" borderId="117" xfId="0" applyNumberFormat="1" applyFont="1" applyBorder="1" applyAlignment="1">
      <alignment/>
    </xf>
    <xf numFmtId="166" fontId="1" fillId="5" borderId="101" xfId="0" applyNumberFormat="1" applyFont="1" applyFill="1" applyBorder="1" applyAlignment="1">
      <alignment/>
    </xf>
    <xf numFmtId="165" fontId="9" fillId="0" borderId="7" xfId="0" applyNumberFormat="1" applyFont="1" applyBorder="1" applyAlignment="1">
      <alignment/>
    </xf>
    <xf numFmtId="165" fontId="9" fillId="0" borderId="24" xfId="0" applyNumberFormat="1" applyFont="1" applyBorder="1" applyAlignment="1">
      <alignment/>
    </xf>
    <xf numFmtId="165" fontId="9" fillId="0" borderId="27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169" fontId="9" fillId="0" borderId="23" xfId="0" applyNumberFormat="1" applyFont="1" applyBorder="1" applyAlignment="1">
      <alignment/>
    </xf>
    <xf numFmtId="165" fontId="9" fillId="0" borderId="39" xfId="0" applyNumberFormat="1" applyFont="1" applyBorder="1" applyAlignment="1">
      <alignment/>
    </xf>
    <xf numFmtId="165" fontId="9" fillId="0" borderId="42" xfId="0" applyNumberFormat="1" applyFont="1" applyBorder="1" applyAlignment="1">
      <alignment/>
    </xf>
    <xf numFmtId="165" fontId="9" fillId="0" borderId="80" xfId="0" applyNumberFormat="1" applyFont="1" applyBorder="1" applyAlignment="1">
      <alignment/>
    </xf>
    <xf numFmtId="3" fontId="9" fillId="0" borderId="57" xfId="0" applyNumberFormat="1" applyFont="1" applyFill="1" applyBorder="1" applyAlignment="1">
      <alignment/>
    </xf>
    <xf numFmtId="169" fontId="9" fillId="0" borderId="57" xfId="0" applyNumberFormat="1" applyFont="1" applyBorder="1" applyAlignment="1">
      <alignment/>
    </xf>
    <xf numFmtId="169" fontId="9" fillId="0" borderId="81" xfId="0" applyNumberFormat="1" applyFont="1" applyBorder="1" applyAlignment="1">
      <alignment/>
    </xf>
    <xf numFmtId="165" fontId="9" fillId="0" borderId="64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23" xfId="0" applyNumberFormat="1" applyFont="1" applyBorder="1" applyAlignment="1">
      <alignment/>
    </xf>
    <xf numFmtId="0" fontId="14" fillId="0" borderId="4" xfId="0" applyFont="1" applyBorder="1" applyAlignment="1">
      <alignment horizontal="left"/>
    </xf>
    <xf numFmtId="0" fontId="9" fillId="0" borderId="118" xfId="0" applyFont="1" applyBorder="1" applyAlignment="1">
      <alignment horizontal="left"/>
    </xf>
    <xf numFmtId="0" fontId="9" fillId="0" borderId="119" xfId="0" applyFont="1" applyBorder="1" applyAlignment="1">
      <alignment horizontal="left"/>
    </xf>
    <xf numFmtId="0" fontId="9" fillId="0" borderId="120" xfId="0" applyFont="1" applyBorder="1" applyAlignment="1">
      <alignment horizontal="left"/>
    </xf>
    <xf numFmtId="0" fontId="9" fillId="0" borderId="121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16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165" fontId="9" fillId="0" borderId="9" xfId="0" applyNumberFormat="1" applyFont="1" applyBorder="1" applyAlignment="1">
      <alignment horizontal="right"/>
    </xf>
    <xf numFmtId="165" fontId="9" fillId="0" borderId="62" xfId="0" applyNumberFormat="1" applyFont="1" applyBorder="1" applyAlignment="1">
      <alignment horizontal="right"/>
    </xf>
    <xf numFmtId="165" fontId="9" fillId="0" borderId="13" xfId="0" applyNumberFormat="1" applyFont="1" applyBorder="1" applyAlignment="1">
      <alignment/>
    </xf>
    <xf numFmtId="165" fontId="9" fillId="0" borderId="63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3" fontId="9" fillId="0" borderId="118" xfId="0" applyNumberFormat="1" applyFont="1" applyBorder="1" applyAlignment="1">
      <alignment/>
    </xf>
    <xf numFmtId="0" fontId="9" fillId="0" borderId="122" xfId="0" applyFont="1" applyBorder="1" applyAlignment="1">
      <alignment horizontal="left"/>
    </xf>
    <xf numFmtId="169" fontId="9" fillId="0" borderId="120" xfId="0" applyNumberFormat="1" applyFont="1" applyBorder="1" applyAlignment="1">
      <alignment horizontal="left"/>
    </xf>
    <xf numFmtId="165" fontId="9" fillId="0" borderId="120" xfId="0" applyNumberFormat="1" applyFont="1" applyBorder="1" applyAlignment="1">
      <alignment horizontal="left"/>
    </xf>
    <xf numFmtId="165" fontId="9" fillId="0" borderId="123" xfId="0" applyNumberFormat="1" applyFont="1" applyBorder="1" applyAlignment="1">
      <alignment horizontal="left"/>
    </xf>
    <xf numFmtId="165" fontId="9" fillId="0" borderId="122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57" xfId="0" applyNumberFormat="1" applyFont="1" applyBorder="1" applyAlignment="1">
      <alignment/>
    </xf>
    <xf numFmtId="3" fontId="9" fillId="0" borderId="64" xfId="0" applyNumberFormat="1" applyFont="1" applyBorder="1" applyAlignment="1">
      <alignment/>
    </xf>
    <xf numFmtId="3" fontId="9" fillId="0" borderId="7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2" fontId="9" fillId="0" borderId="57" xfId="0" applyNumberFormat="1" applyFont="1" applyFill="1" applyBorder="1" applyAlignment="1">
      <alignment/>
    </xf>
    <xf numFmtId="3" fontId="9" fillId="0" borderId="57" xfId="0" applyNumberFormat="1" applyFont="1" applyBorder="1" applyAlignment="1">
      <alignment/>
    </xf>
    <xf numFmtId="3" fontId="9" fillId="0" borderId="9" xfId="0" applyNumberFormat="1" applyFont="1" applyFill="1" applyBorder="1" applyAlignment="1">
      <alignment/>
    </xf>
    <xf numFmtId="169" fontId="9" fillId="0" borderId="9" xfId="0" applyNumberFormat="1" applyFont="1" applyFill="1" applyBorder="1" applyAlignment="1">
      <alignment/>
    </xf>
    <xf numFmtId="169" fontId="9" fillId="0" borderId="89" xfId="0" applyNumberFormat="1" applyFont="1" applyFill="1" applyBorder="1" applyAlignment="1">
      <alignment/>
    </xf>
    <xf numFmtId="3" fontId="9" fillId="0" borderId="64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5" fontId="9" fillId="0" borderId="24" xfId="0" applyNumberFormat="1" applyFont="1" applyBorder="1" applyAlignment="1">
      <alignment/>
    </xf>
    <xf numFmtId="165" fontId="9" fillId="0" borderId="27" xfId="0" applyNumberFormat="1" applyFont="1" applyBorder="1" applyAlignment="1">
      <alignment/>
    </xf>
    <xf numFmtId="165" fontId="9" fillId="0" borderId="22" xfId="0" applyNumberFormat="1" applyFont="1" applyBorder="1" applyAlignment="1">
      <alignment/>
    </xf>
    <xf numFmtId="165" fontId="9" fillId="0" borderId="23" xfId="0" applyNumberFormat="1" applyFont="1" applyBorder="1" applyAlignment="1">
      <alignment/>
    </xf>
    <xf numFmtId="169" fontId="9" fillId="0" borderId="23" xfId="0" applyNumberFormat="1" applyFont="1" applyBorder="1" applyAlignment="1">
      <alignment/>
    </xf>
    <xf numFmtId="165" fontId="9" fillId="0" borderId="80" xfId="0" applyNumberFormat="1" applyFont="1" applyBorder="1" applyAlignment="1">
      <alignment/>
    </xf>
    <xf numFmtId="165" fontId="9" fillId="0" borderId="64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0" fillId="0" borderId="41" xfId="0" applyNumberFormat="1" applyFont="1" applyBorder="1" applyAlignment="1">
      <alignment/>
    </xf>
    <xf numFmtId="1" fontId="0" fillId="0" borderId="57" xfId="0" applyNumberFormat="1" applyFont="1" applyBorder="1" applyAlignment="1">
      <alignment/>
    </xf>
    <xf numFmtId="0" fontId="0" fillId="4" borderId="1" xfId="0" applyFont="1" applyFill="1" applyBorder="1" applyAlignment="1">
      <alignment horizontal="center"/>
    </xf>
    <xf numFmtId="3" fontId="1" fillId="0" borderId="124" xfId="0" applyNumberFormat="1" applyFont="1" applyBorder="1" applyAlignment="1">
      <alignment/>
    </xf>
    <xf numFmtId="0" fontId="0" fillId="0" borderId="47" xfId="0" applyBorder="1" applyAlignment="1">
      <alignment/>
    </xf>
    <xf numFmtId="3" fontId="1" fillId="0" borderId="31" xfId="0" applyNumberFormat="1" applyFont="1" applyBorder="1" applyAlignment="1">
      <alignment horizontal="right"/>
    </xf>
    <xf numFmtId="165" fontId="9" fillId="0" borderId="42" xfId="0" applyNumberFormat="1" applyFont="1" applyBorder="1" applyAlignment="1">
      <alignment/>
    </xf>
    <xf numFmtId="165" fontId="0" fillId="0" borderId="39" xfId="0" applyNumberFormat="1" applyFont="1" applyBorder="1" applyAlignment="1">
      <alignment/>
    </xf>
    <xf numFmtId="169" fontId="0" fillId="0" borderId="41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83" xfId="0" applyNumberFormat="1" applyFont="1" applyBorder="1" applyAlignment="1">
      <alignment/>
    </xf>
    <xf numFmtId="165" fontId="0" fillId="0" borderId="9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2" fontId="0" fillId="0" borderId="23" xfId="0" applyNumberFormat="1" applyFont="1" applyBorder="1" applyAlignment="1">
      <alignment/>
    </xf>
    <xf numFmtId="165" fontId="0" fillId="0" borderId="66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165" fontId="0" fillId="0" borderId="64" xfId="0" applyNumberFormat="1" applyFont="1" applyBorder="1" applyAlignment="1">
      <alignment/>
    </xf>
    <xf numFmtId="169" fontId="0" fillId="0" borderId="39" xfId="0" applyNumberFormat="1" applyFont="1" applyBorder="1" applyAlignment="1">
      <alignment/>
    </xf>
    <xf numFmtId="165" fontId="0" fillId="0" borderId="66" xfId="0" applyNumberFormat="1" applyFont="1" applyBorder="1" applyAlignment="1">
      <alignment horizontal="right"/>
    </xf>
    <xf numFmtId="0" fontId="0" fillId="0" borderId="125" xfId="0" applyFont="1" applyBorder="1" applyAlignment="1">
      <alignment horizontal="right"/>
    </xf>
    <xf numFmtId="0" fontId="9" fillId="0" borderId="39" xfId="0" applyFont="1" applyFill="1" applyBorder="1" applyAlignment="1">
      <alignment horizontal="center"/>
    </xf>
    <xf numFmtId="165" fontId="0" fillId="0" borderId="7" xfId="0" applyNumberFormat="1" applyFont="1" applyBorder="1" applyAlignment="1">
      <alignment/>
    </xf>
    <xf numFmtId="0" fontId="14" fillId="0" borderId="39" xfId="0" applyFont="1" applyBorder="1" applyAlignment="1">
      <alignment horizontal="left"/>
    </xf>
    <xf numFmtId="3" fontId="0" fillId="0" borderId="36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165" fontId="0" fillId="0" borderId="9" xfId="0" applyNumberFormat="1" applyBorder="1" applyAlignment="1">
      <alignment/>
    </xf>
    <xf numFmtId="3" fontId="0" fillId="0" borderId="62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6" fillId="0" borderId="40" xfId="0" applyNumberFormat="1" applyFont="1" applyBorder="1" applyAlignment="1">
      <alignment horizontal="right"/>
    </xf>
    <xf numFmtId="3" fontId="15" fillId="0" borderId="42" xfId="0" applyNumberFormat="1" applyFont="1" applyBorder="1" applyAlignment="1">
      <alignment/>
    </xf>
    <xf numFmtId="3" fontId="15" fillId="0" borderId="41" xfId="0" applyNumberFormat="1" applyFont="1" applyBorder="1" applyAlignment="1">
      <alignment/>
    </xf>
    <xf numFmtId="3" fontId="15" fillId="0" borderId="65" xfId="0" applyNumberFormat="1" applyFont="1" applyBorder="1" applyAlignment="1">
      <alignment/>
    </xf>
    <xf numFmtId="3" fontId="15" fillId="0" borderId="57" xfId="0" applyNumberFormat="1" applyFont="1" applyBorder="1" applyAlignment="1">
      <alignment/>
    </xf>
    <xf numFmtId="3" fontId="15" fillId="0" borderId="40" xfId="0" applyNumberFormat="1" applyFont="1" applyBorder="1" applyAlignment="1">
      <alignment/>
    </xf>
    <xf numFmtId="166" fontId="16" fillId="0" borderId="101" xfId="0" applyNumberFormat="1" applyFont="1" applyBorder="1" applyAlignment="1">
      <alignment/>
    </xf>
    <xf numFmtId="166" fontId="16" fillId="0" borderId="101" xfId="0" applyNumberFormat="1" applyFont="1" applyBorder="1" applyAlignment="1">
      <alignment/>
    </xf>
    <xf numFmtId="3" fontId="15" fillId="0" borderId="101" xfId="0" applyNumberFormat="1" applyFont="1" applyBorder="1" applyAlignment="1">
      <alignment/>
    </xf>
    <xf numFmtId="166" fontId="17" fillId="0" borderId="126" xfId="0" applyNumberFormat="1" applyFont="1" applyBorder="1" applyAlignment="1">
      <alignment/>
    </xf>
    <xf numFmtId="166" fontId="15" fillId="0" borderId="126" xfId="0" applyNumberFormat="1" applyFont="1" applyBorder="1" applyAlignment="1">
      <alignment/>
    </xf>
    <xf numFmtId="3" fontId="15" fillId="0" borderId="126" xfId="0" applyNumberFormat="1" applyFont="1" applyBorder="1" applyAlignment="1">
      <alignment/>
    </xf>
    <xf numFmtId="166" fontId="0" fillId="0" borderId="127" xfId="0" applyNumberFormat="1" applyBorder="1" applyAlignment="1">
      <alignment/>
    </xf>
    <xf numFmtId="3" fontId="0" fillId="0" borderId="127" xfId="0" applyNumberFormat="1" applyBorder="1" applyAlignment="1">
      <alignment/>
    </xf>
    <xf numFmtId="166" fontId="16" fillId="0" borderId="101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165" fontId="0" fillId="0" borderId="86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165" fontId="0" fillId="0" borderId="64" xfId="0" applyNumberFormat="1" applyBorder="1" applyAlignment="1">
      <alignment/>
    </xf>
    <xf numFmtId="3" fontId="1" fillId="0" borderId="40" xfId="0" applyNumberFormat="1" applyFont="1" applyBorder="1" applyAlignment="1">
      <alignment horizontal="right"/>
    </xf>
    <xf numFmtId="3" fontId="0" fillId="0" borderId="42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0" fontId="0" fillId="0" borderId="35" xfId="0" applyBorder="1" applyAlignment="1">
      <alignment horizontal="center"/>
    </xf>
    <xf numFmtId="3" fontId="15" fillId="0" borderId="41" xfId="0" applyNumberFormat="1" applyFont="1" applyBorder="1" applyAlignment="1">
      <alignment/>
    </xf>
    <xf numFmtId="3" fontId="15" fillId="0" borderId="57" xfId="0" applyNumberFormat="1" applyFont="1" applyBorder="1" applyAlignment="1">
      <alignment/>
    </xf>
    <xf numFmtId="165" fontId="15" fillId="0" borderId="42" xfId="0" applyNumberFormat="1" applyFont="1" applyBorder="1" applyAlignment="1">
      <alignment/>
    </xf>
    <xf numFmtId="165" fontId="15" fillId="0" borderId="40" xfId="0" applyNumberFormat="1" applyFont="1" applyBorder="1" applyAlignment="1">
      <alignment/>
    </xf>
    <xf numFmtId="165" fontId="15" fillId="0" borderId="7" xfId="0" applyNumberFormat="1" applyFont="1" applyBorder="1" applyAlignment="1">
      <alignment/>
    </xf>
    <xf numFmtId="3" fontId="15" fillId="0" borderId="66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165" fontId="0" fillId="0" borderId="61" xfId="0" applyNumberFormat="1" applyBorder="1" applyAlignment="1">
      <alignment/>
    </xf>
    <xf numFmtId="164" fontId="0" fillId="0" borderId="40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83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5" fillId="0" borderId="66" xfId="0" applyFont="1" applyBorder="1" applyAlignment="1">
      <alignment horizontal="left"/>
    </xf>
    <xf numFmtId="166" fontId="1" fillId="3" borderId="101" xfId="0" applyNumberFormat="1" applyFont="1" applyFill="1" applyBorder="1" applyAlignment="1">
      <alignment/>
    </xf>
    <xf numFmtId="3" fontId="0" fillId="0" borderId="66" xfId="0" applyNumberFormat="1" applyFont="1" applyBorder="1" applyAlignment="1">
      <alignment/>
    </xf>
    <xf numFmtId="3" fontId="18" fillId="0" borderId="40" xfId="0" applyNumberFormat="1" applyFont="1" applyBorder="1" applyAlignment="1">
      <alignment horizontal="right"/>
    </xf>
    <xf numFmtId="3" fontId="9" fillId="0" borderId="42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9" fillId="0" borderId="65" xfId="0" applyNumberFormat="1" applyFont="1" applyBorder="1" applyAlignment="1">
      <alignment/>
    </xf>
    <xf numFmtId="3" fontId="9" fillId="0" borderId="57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164" fontId="9" fillId="0" borderId="40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164" fontId="9" fillId="0" borderId="42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83" xfId="0" applyNumberFormat="1" applyFont="1" applyBorder="1" applyAlignment="1">
      <alignment/>
    </xf>
    <xf numFmtId="165" fontId="9" fillId="0" borderId="65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3" fontId="9" fillId="0" borderId="66" xfId="0" applyNumberFormat="1" applyFont="1" applyBorder="1" applyAlignment="1">
      <alignment/>
    </xf>
    <xf numFmtId="169" fontId="9" fillId="0" borderId="42" xfId="0" applyNumberFormat="1" applyFont="1" applyBorder="1" applyAlignment="1">
      <alignment/>
    </xf>
    <xf numFmtId="165" fontId="0" fillId="0" borderId="7" xfId="0" applyNumberFormat="1" applyFont="1" applyFill="1" applyBorder="1" applyAlignment="1">
      <alignment/>
    </xf>
    <xf numFmtId="164" fontId="0" fillId="0" borderId="57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165" fontId="0" fillId="0" borderId="66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164" fontId="0" fillId="0" borderId="42" xfId="0" applyNumberFormat="1" applyFont="1" applyBorder="1" applyAlignment="1">
      <alignment/>
    </xf>
    <xf numFmtId="3" fontId="0" fillId="0" borderId="8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9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" fontId="0" fillId="0" borderId="57" xfId="0" applyNumberFormat="1" applyFont="1" applyFill="1" applyBorder="1" applyAlignment="1">
      <alignment/>
    </xf>
    <xf numFmtId="164" fontId="0" fillId="0" borderId="42" xfId="0" applyNumberFormat="1" applyFont="1" applyBorder="1" applyAlignment="1">
      <alignment/>
    </xf>
    <xf numFmtId="164" fontId="0" fillId="0" borderId="57" xfId="0" applyNumberFormat="1" applyFont="1" applyBorder="1" applyAlignment="1">
      <alignment/>
    </xf>
    <xf numFmtId="164" fontId="0" fillId="0" borderId="57" xfId="0" applyNumberFormat="1" applyFont="1" applyBorder="1" applyAlignment="1">
      <alignment/>
    </xf>
    <xf numFmtId="164" fontId="9" fillId="0" borderId="42" xfId="0" applyNumberFormat="1" applyFont="1" applyBorder="1" applyAlignment="1">
      <alignment/>
    </xf>
    <xf numFmtId="164" fontId="9" fillId="0" borderId="23" xfId="0" applyNumberFormat="1" applyFont="1" applyBorder="1" applyAlignment="1">
      <alignment/>
    </xf>
    <xf numFmtId="164" fontId="9" fillId="0" borderId="57" xfId="0" applyNumberFormat="1" applyFont="1" applyBorder="1" applyAlignment="1">
      <alignment/>
    </xf>
    <xf numFmtId="164" fontId="9" fillId="0" borderId="57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57" xfId="0" applyNumberFormat="1" applyBorder="1" applyAlignment="1">
      <alignment/>
    </xf>
    <xf numFmtId="164" fontId="0" fillId="0" borderId="40" xfId="0" applyNumberFormat="1" applyFont="1" applyBorder="1" applyAlignment="1">
      <alignment/>
    </xf>
    <xf numFmtId="164" fontId="0" fillId="0" borderId="39" xfId="0" applyNumberFormat="1" applyFont="1" applyBorder="1" applyAlignment="1">
      <alignment/>
    </xf>
    <xf numFmtId="164" fontId="0" fillId="0" borderId="83" xfId="0" applyNumberFormat="1" applyFont="1" applyBorder="1" applyAlignment="1">
      <alignment/>
    </xf>
    <xf numFmtId="169" fontId="0" fillId="0" borderId="80" xfId="0" applyNumberFormat="1" applyFont="1" applyBorder="1" applyAlignment="1">
      <alignment/>
    </xf>
    <xf numFmtId="164" fontId="0" fillId="0" borderId="65" xfId="0" applyNumberFormat="1" applyFont="1" applyBorder="1" applyAlignment="1">
      <alignment/>
    </xf>
    <xf numFmtId="164" fontId="0" fillId="0" borderId="81" xfId="0" applyNumberFormat="1" applyFont="1" applyBorder="1" applyAlignment="1">
      <alignment/>
    </xf>
    <xf numFmtId="164" fontId="0" fillId="0" borderId="80" xfId="0" applyNumberFormat="1" applyFont="1" applyBorder="1" applyAlignment="1">
      <alignment horizontal="right"/>
    </xf>
    <xf numFmtId="164" fontId="0" fillId="0" borderId="57" xfId="0" applyNumberFormat="1" applyFont="1" applyFill="1" applyBorder="1" applyAlignment="1">
      <alignment/>
    </xf>
    <xf numFmtId="165" fontId="0" fillId="0" borderId="80" xfId="0" applyNumberFormat="1" applyFont="1" applyBorder="1" applyAlignment="1">
      <alignment/>
    </xf>
    <xf numFmtId="165" fontId="0" fillId="0" borderId="42" xfId="0" applyNumberFormat="1" applyFont="1" applyBorder="1" applyAlignment="1">
      <alignment/>
    </xf>
    <xf numFmtId="165" fontId="0" fillId="0" borderId="89" xfId="0" applyNumberFormat="1" applyBorder="1" applyAlignment="1">
      <alignment/>
    </xf>
    <xf numFmtId="165" fontId="9" fillId="0" borderId="66" xfId="0" applyNumberFormat="1" applyFont="1" applyBorder="1" applyAlignment="1">
      <alignment/>
    </xf>
    <xf numFmtId="165" fontId="0" fillId="0" borderId="121" xfId="0" applyNumberFormat="1" applyFont="1" applyBorder="1" applyAlignment="1">
      <alignment horizontal="right"/>
    </xf>
    <xf numFmtId="3" fontId="0" fillId="0" borderId="80" xfId="0" applyNumberFormat="1" applyBorder="1" applyAlignment="1">
      <alignment/>
    </xf>
    <xf numFmtId="169" fontId="0" fillId="0" borderId="42" xfId="0" applyNumberFormat="1" applyBorder="1" applyAlignment="1">
      <alignment/>
    </xf>
    <xf numFmtId="165" fontId="1" fillId="0" borderId="15" xfId="0" applyNumberFormat="1" applyFont="1" applyBorder="1" applyAlignment="1">
      <alignment/>
    </xf>
    <xf numFmtId="165" fontId="1" fillId="0" borderId="39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165" fontId="1" fillId="0" borderId="125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0" fontId="0" fillId="0" borderId="75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left"/>
    </xf>
    <xf numFmtId="3" fontId="1" fillId="0" borderId="75" xfId="0" applyNumberFormat="1" applyFont="1" applyBorder="1" applyAlignment="1">
      <alignment/>
    </xf>
    <xf numFmtId="169" fontId="0" fillId="0" borderId="83" xfId="0" applyNumberFormat="1" applyBorder="1" applyAlignment="1">
      <alignment/>
    </xf>
    <xf numFmtId="3" fontId="0" fillId="0" borderId="83" xfId="0" applyNumberFormat="1" applyBorder="1" applyAlignment="1">
      <alignment/>
    </xf>
    <xf numFmtId="0" fontId="0" fillId="0" borderId="48" xfId="0" applyFont="1" applyBorder="1" applyAlignment="1">
      <alignment horizontal="right"/>
    </xf>
    <xf numFmtId="0" fontId="1" fillId="0" borderId="76" xfId="0" applyFont="1" applyBorder="1" applyAlignment="1">
      <alignment horizontal="left"/>
    </xf>
    <xf numFmtId="3" fontId="0" fillId="0" borderId="28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96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3" xfId="0" applyBorder="1" applyAlignment="1">
      <alignment horizontal="center"/>
    </xf>
    <xf numFmtId="3" fontId="0" fillId="0" borderId="128" xfId="0" applyNumberFormat="1" applyFont="1" applyBorder="1" applyAlignment="1">
      <alignment/>
    </xf>
    <xf numFmtId="165" fontId="0" fillId="0" borderId="83" xfId="0" applyNumberFormat="1" applyFont="1" applyBorder="1" applyAlignment="1">
      <alignment/>
    </xf>
    <xf numFmtId="165" fontId="0" fillId="0" borderId="83" xfId="0" applyNumberFormat="1" applyBorder="1" applyAlignment="1">
      <alignment/>
    </xf>
    <xf numFmtId="165" fontId="9" fillId="0" borderId="83" xfId="0" applyNumberFormat="1" applyFont="1" applyBorder="1" applyAlignment="1">
      <alignment/>
    </xf>
    <xf numFmtId="169" fontId="0" fillId="0" borderId="81" xfId="0" applyNumberFormat="1" applyBorder="1" applyAlignment="1">
      <alignment/>
    </xf>
    <xf numFmtId="0" fontId="0" fillId="0" borderId="43" xfId="0" applyFont="1" applyFill="1" applyBorder="1" applyAlignment="1">
      <alignment horizontal="center"/>
    </xf>
    <xf numFmtId="0" fontId="5" fillId="0" borderId="46" xfId="0" applyFont="1" applyBorder="1" applyAlignment="1">
      <alignment horizontal="left"/>
    </xf>
    <xf numFmtId="165" fontId="0" fillId="0" borderId="69" xfId="0" applyNumberFormat="1" applyBorder="1" applyAlignment="1">
      <alignment/>
    </xf>
    <xf numFmtId="0" fontId="14" fillId="0" borderId="18" xfId="0" applyFont="1" applyBorder="1" applyAlignment="1">
      <alignment horizontal="left"/>
    </xf>
    <xf numFmtId="164" fontId="9" fillId="0" borderId="41" xfId="0" applyNumberFormat="1" applyFont="1" applyBorder="1" applyAlignment="1">
      <alignment/>
    </xf>
    <xf numFmtId="169" fontId="9" fillId="0" borderId="81" xfId="0" applyNumberFormat="1" applyFont="1" applyBorder="1" applyAlignment="1">
      <alignment/>
    </xf>
    <xf numFmtId="169" fontId="9" fillId="0" borderId="24" xfId="0" applyNumberFormat="1" applyFont="1" applyBorder="1" applyAlignment="1">
      <alignment/>
    </xf>
    <xf numFmtId="165" fontId="9" fillId="0" borderId="40" xfId="0" applyNumberFormat="1" applyFont="1" applyBorder="1" applyAlignment="1">
      <alignment/>
    </xf>
    <xf numFmtId="165" fontId="9" fillId="0" borderId="57" xfId="0" applyNumberFormat="1" applyFont="1" applyBorder="1" applyAlignment="1">
      <alignment/>
    </xf>
    <xf numFmtId="164" fontId="9" fillId="0" borderId="41" xfId="0" applyNumberFormat="1" applyFont="1" applyBorder="1" applyAlignment="1">
      <alignment/>
    </xf>
    <xf numFmtId="165" fontId="0" fillId="0" borderId="40" xfId="0" applyNumberFormat="1" applyFont="1" applyBorder="1" applyAlignment="1">
      <alignment/>
    </xf>
    <xf numFmtId="165" fontId="9" fillId="0" borderId="80" xfId="0" applyNumberFormat="1" applyFont="1" applyBorder="1" applyAlignment="1">
      <alignment/>
    </xf>
    <xf numFmtId="165" fontId="0" fillId="0" borderId="96" xfId="0" applyNumberFormat="1" applyFont="1" applyBorder="1" applyAlignment="1">
      <alignment/>
    </xf>
    <xf numFmtId="165" fontId="0" fillId="0" borderId="9" xfId="0" applyNumberFormat="1" applyFont="1" applyFill="1" applyBorder="1" applyAlignment="1">
      <alignment/>
    </xf>
    <xf numFmtId="165" fontId="9" fillId="0" borderId="57" xfId="0" applyNumberFormat="1" applyFont="1" applyBorder="1" applyAlignment="1">
      <alignment/>
    </xf>
    <xf numFmtId="165" fontId="0" fillId="0" borderId="44" xfId="0" applyNumberFormat="1" applyFont="1" applyBorder="1" applyAlignment="1">
      <alignment/>
    </xf>
    <xf numFmtId="165" fontId="0" fillId="0" borderId="45" xfId="0" applyNumberFormat="1" applyFont="1" applyBorder="1" applyAlignment="1">
      <alignment/>
    </xf>
    <xf numFmtId="165" fontId="0" fillId="0" borderId="68" xfId="0" applyNumberFormat="1" applyFont="1" applyBorder="1" applyAlignment="1">
      <alignment/>
    </xf>
    <xf numFmtId="165" fontId="0" fillId="0" borderId="59" xfId="0" applyNumberFormat="1" applyFont="1" applyBorder="1" applyAlignment="1">
      <alignment/>
    </xf>
    <xf numFmtId="165" fontId="0" fillId="0" borderId="91" xfId="0" applyNumberFormat="1" applyFont="1" applyBorder="1" applyAlignment="1">
      <alignment/>
    </xf>
    <xf numFmtId="165" fontId="0" fillId="0" borderId="43" xfId="0" applyNumberFormat="1" applyFont="1" applyBorder="1" applyAlignment="1">
      <alignment/>
    </xf>
    <xf numFmtId="169" fontId="0" fillId="0" borderId="46" xfId="0" applyNumberFormat="1" applyFont="1" applyBorder="1" applyAlignment="1">
      <alignment/>
    </xf>
    <xf numFmtId="169" fontId="0" fillId="0" borderId="45" xfId="0" applyNumberFormat="1" applyFont="1" applyBorder="1" applyAlignment="1">
      <alignment/>
    </xf>
    <xf numFmtId="165" fontId="0" fillId="0" borderId="69" xfId="0" applyNumberFormat="1" applyFont="1" applyBorder="1" applyAlignment="1">
      <alignment/>
    </xf>
    <xf numFmtId="165" fontId="0" fillId="0" borderId="65" xfId="0" applyNumberFormat="1" applyFont="1" applyBorder="1" applyAlignment="1">
      <alignment/>
    </xf>
    <xf numFmtId="165" fontId="0" fillId="0" borderId="80" xfId="0" applyNumberFormat="1" applyFont="1" applyBorder="1" applyAlignment="1">
      <alignment/>
    </xf>
    <xf numFmtId="165" fontId="0" fillId="0" borderId="39" xfId="0" applyNumberFormat="1" applyFont="1" applyBorder="1" applyAlignment="1">
      <alignment/>
    </xf>
    <xf numFmtId="165" fontId="0" fillId="0" borderId="41" xfId="0" applyNumberFormat="1" applyFont="1" applyBorder="1" applyAlignment="1">
      <alignment/>
    </xf>
    <xf numFmtId="165" fontId="0" fillId="0" borderId="57" xfId="0" applyNumberFormat="1" applyFont="1" applyBorder="1" applyAlignment="1">
      <alignment/>
    </xf>
    <xf numFmtId="169" fontId="0" fillId="0" borderId="42" xfId="0" applyNumberFormat="1" applyFont="1" applyBorder="1" applyAlignment="1">
      <alignment/>
    </xf>
    <xf numFmtId="169" fontId="0" fillId="0" borderId="41" xfId="0" applyNumberFormat="1" applyFont="1" applyBorder="1" applyAlignment="1">
      <alignment/>
    </xf>
    <xf numFmtId="165" fontId="0" fillId="0" borderId="66" xfId="0" applyNumberFormat="1" applyFont="1" applyBorder="1" applyAlignment="1">
      <alignment/>
    </xf>
    <xf numFmtId="165" fontId="0" fillId="0" borderId="40" xfId="0" applyNumberFormat="1" applyFont="1" applyBorder="1" applyAlignment="1">
      <alignment/>
    </xf>
    <xf numFmtId="165" fontId="0" fillId="0" borderId="65" xfId="0" applyNumberFormat="1" applyFont="1" applyBorder="1" applyAlignment="1">
      <alignment/>
    </xf>
    <xf numFmtId="169" fontId="0" fillId="0" borderId="59" xfId="0" applyNumberFormat="1" applyFont="1" applyBorder="1" applyAlignment="1">
      <alignment/>
    </xf>
    <xf numFmtId="169" fontId="0" fillId="0" borderId="91" xfId="0" applyNumberFormat="1" applyFont="1" applyBorder="1" applyAlignment="1">
      <alignment/>
    </xf>
    <xf numFmtId="169" fontId="0" fillId="0" borderId="80" xfId="0" applyNumberFormat="1" applyFont="1" applyBorder="1" applyAlignment="1">
      <alignment/>
    </xf>
    <xf numFmtId="169" fontId="0" fillId="0" borderId="57" xfId="0" applyNumberFormat="1" applyFont="1" applyBorder="1" applyAlignment="1">
      <alignment/>
    </xf>
    <xf numFmtId="169" fontId="0" fillId="0" borderId="80" xfId="0" applyNumberFormat="1" applyFont="1" applyBorder="1" applyAlignment="1">
      <alignment/>
    </xf>
    <xf numFmtId="165" fontId="0" fillId="0" borderId="46" xfId="0" applyNumberFormat="1" applyFont="1" applyBorder="1" applyAlignment="1">
      <alignment/>
    </xf>
    <xf numFmtId="165" fontId="9" fillId="0" borderId="41" xfId="0" applyNumberFormat="1" applyFont="1" applyBorder="1" applyAlignment="1">
      <alignment/>
    </xf>
    <xf numFmtId="165" fontId="9" fillId="0" borderId="65" xfId="0" applyNumberFormat="1" applyFont="1" applyBorder="1" applyAlignment="1">
      <alignment/>
    </xf>
    <xf numFmtId="169" fontId="9" fillId="0" borderId="42" xfId="0" applyNumberFormat="1" applyFont="1" applyBorder="1" applyAlignment="1">
      <alignment/>
    </xf>
    <xf numFmtId="169" fontId="1" fillId="0" borderId="43" xfId="0" applyNumberFormat="1" applyFont="1" applyBorder="1" applyAlignment="1">
      <alignment/>
    </xf>
    <xf numFmtId="169" fontId="1" fillId="0" borderId="39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165" fontId="0" fillId="0" borderId="62" xfId="0" applyNumberFormat="1" applyFont="1" applyBorder="1" applyAlignment="1">
      <alignment horizontal="right"/>
    </xf>
    <xf numFmtId="0" fontId="10" fillId="0" borderId="12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77" xfId="0" applyNumberFormat="1" applyFont="1" applyBorder="1" applyAlignment="1">
      <alignment/>
    </xf>
    <xf numFmtId="165" fontId="0" fillId="0" borderId="48" xfId="0" applyNumberFormat="1" applyFont="1" applyBorder="1" applyAlignment="1">
      <alignment/>
    </xf>
    <xf numFmtId="165" fontId="0" fillId="0" borderId="78" xfId="0" applyNumberFormat="1" applyFont="1" applyBorder="1" applyAlignment="1">
      <alignment/>
    </xf>
    <xf numFmtId="165" fontId="0" fillId="0" borderId="48" xfId="0" applyNumberFormat="1" applyFont="1" applyFill="1" applyBorder="1" applyAlignment="1">
      <alignment/>
    </xf>
    <xf numFmtId="165" fontId="0" fillId="0" borderId="83" xfId="0" applyNumberFormat="1" applyFont="1" applyBorder="1" applyAlignment="1">
      <alignment/>
    </xf>
    <xf numFmtId="165" fontId="0" fillId="0" borderId="48" xfId="0" applyNumberFormat="1" applyFont="1" applyBorder="1" applyAlignment="1">
      <alignment horizontal="left"/>
    </xf>
    <xf numFmtId="165" fontId="1" fillId="0" borderId="108" xfId="0" applyNumberFormat="1" applyFont="1" applyBorder="1" applyAlignment="1">
      <alignment/>
    </xf>
    <xf numFmtId="165" fontId="1" fillId="0" borderId="58" xfId="0" applyNumberFormat="1" applyFont="1" applyBorder="1" applyAlignment="1">
      <alignment/>
    </xf>
    <xf numFmtId="165" fontId="1" fillId="0" borderId="83" xfId="0" applyNumberFormat="1" applyFont="1" applyBorder="1" applyAlignment="1">
      <alignment/>
    </xf>
    <xf numFmtId="165" fontId="1" fillId="0" borderId="108" xfId="0" applyNumberFormat="1" applyFont="1" applyBorder="1" applyAlignment="1">
      <alignment horizontal="right"/>
    </xf>
    <xf numFmtId="165" fontId="1" fillId="0" borderId="78" xfId="0" applyNumberFormat="1" applyFont="1" applyBorder="1" applyAlignment="1">
      <alignment/>
    </xf>
    <xf numFmtId="165" fontId="1" fillId="0" borderId="129" xfId="0" applyNumberFormat="1" applyFont="1" applyBorder="1" applyAlignment="1">
      <alignment/>
    </xf>
    <xf numFmtId="3" fontId="1" fillId="2" borderId="52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15" fillId="0" borderId="39" xfId="0" applyNumberFormat="1" applyFont="1" applyBorder="1" applyAlignment="1">
      <alignment/>
    </xf>
    <xf numFmtId="165" fontId="0" fillId="0" borderId="39" xfId="0" applyNumberFormat="1" applyFont="1" applyBorder="1" applyAlignment="1">
      <alignment/>
    </xf>
    <xf numFmtId="165" fontId="0" fillId="0" borderId="4" xfId="0" applyNumberFormat="1" applyFont="1" applyFill="1" applyBorder="1" applyAlignment="1">
      <alignment/>
    </xf>
    <xf numFmtId="165" fontId="0" fillId="0" borderId="4" xfId="0" applyNumberFormat="1" applyFont="1" applyBorder="1" applyAlignment="1">
      <alignment horizontal="left"/>
    </xf>
    <xf numFmtId="169" fontId="1" fillId="0" borderId="15" xfId="0" applyNumberFormat="1" applyFont="1" applyBorder="1" applyAlignment="1">
      <alignment/>
    </xf>
    <xf numFmtId="169" fontId="0" fillId="0" borderId="39" xfId="0" applyNumberFormat="1" applyBorder="1" applyAlignment="1">
      <alignment/>
    </xf>
    <xf numFmtId="169" fontId="0" fillId="0" borderId="18" xfId="0" applyNumberFormat="1" applyBorder="1" applyAlignment="1">
      <alignment/>
    </xf>
    <xf numFmtId="169" fontId="1" fillId="0" borderId="18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9" fontId="1" fillId="0" borderId="125" xfId="0" applyNumberFormat="1" applyFont="1" applyBorder="1" applyAlignment="1">
      <alignment/>
    </xf>
    <xf numFmtId="165" fontId="0" fillId="0" borderId="58" xfId="0" applyNumberFormat="1" applyFont="1" applyBorder="1" applyAlignment="1">
      <alignment/>
    </xf>
    <xf numFmtId="169" fontId="0" fillId="0" borderId="43" xfId="0" applyNumberFormat="1" applyFont="1" applyBorder="1" applyAlignment="1">
      <alignment/>
    </xf>
    <xf numFmtId="169" fontId="0" fillId="0" borderId="39" xfId="0" applyNumberFormat="1" applyFont="1" applyBorder="1" applyAlignment="1">
      <alignment/>
    </xf>
    <xf numFmtId="165" fontId="0" fillId="0" borderId="96" xfId="0" applyNumberFormat="1" applyFont="1" applyFill="1" applyBorder="1" applyAlignment="1">
      <alignment horizontal="center"/>
    </xf>
    <xf numFmtId="165" fontId="0" fillId="0" borderId="89" xfId="0" applyNumberFormat="1" applyFont="1" applyFill="1" applyBorder="1" applyAlignment="1">
      <alignment horizontal="center"/>
    </xf>
    <xf numFmtId="165" fontId="0" fillId="0" borderId="93" xfId="0" applyNumberFormat="1" applyFont="1" applyFill="1" applyBorder="1" applyAlignment="1">
      <alignment horizontal="center"/>
    </xf>
    <xf numFmtId="0" fontId="5" fillId="0" borderId="91" xfId="0" applyFont="1" applyBorder="1" applyAlignment="1">
      <alignment horizontal="left"/>
    </xf>
    <xf numFmtId="166" fontId="1" fillId="0" borderId="130" xfId="0" applyNumberFormat="1" applyFont="1" applyBorder="1" applyAlignment="1">
      <alignment/>
    </xf>
    <xf numFmtId="0" fontId="11" fillId="4" borderId="79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3" fontId="10" fillId="0" borderId="115" xfId="0" applyNumberFormat="1" applyFont="1" applyFill="1" applyBorder="1" applyAlignment="1">
      <alignment/>
    </xf>
    <xf numFmtId="166" fontId="1" fillId="5" borderId="131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3" fontId="10" fillId="0" borderId="114" xfId="0" applyNumberFormat="1" applyFont="1" applyFill="1" applyBorder="1" applyAlignment="1">
      <alignment/>
    </xf>
    <xf numFmtId="165" fontId="0" fillId="3" borderId="132" xfId="0" applyNumberFormat="1" applyFont="1" applyFill="1" applyBorder="1" applyAlignment="1">
      <alignment/>
    </xf>
    <xf numFmtId="165" fontId="0" fillId="0" borderId="85" xfId="0" applyNumberFormat="1" applyFont="1" applyBorder="1" applyAlignment="1">
      <alignment/>
    </xf>
    <xf numFmtId="165" fontId="0" fillId="0" borderId="73" xfId="0" applyNumberFormat="1" applyFont="1" applyBorder="1" applyAlignment="1">
      <alignment/>
    </xf>
    <xf numFmtId="165" fontId="0" fillId="0" borderId="71" xfId="0" applyNumberFormat="1" applyFont="1" applyBorder="1" applyAlignment="1">
      <alignment/>
    </xf>
    <xf numFmtId="165" fontId="0" fillId="0" borderId="72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74" xfId="0" applyNumberFormat="1" applyFont="1" applyBorder="1" applyAlignment="1">
      <alignment/>
    </xf>
    <xf numFmtId="165" fontId="0" fillId="0" borderId="92" xfId="0" applyNumberFormat="1" applyFont="1" applyBorder="1" applyAlignment="1">
      <alignment/>
    </xf>
    <xf numFmtId="165" fontId="0" fillId="0" borderId="125" xfId="0" applyNumberFormat="1" applyFont="1" applyBorder="1" applyAlignment="1">
      <alignment/>
    </xf>
    <xf numFmtId="165" fontId="18" fillId="0" borderId="40" xfId="0" applyNumberFormat="1" applyFont="1" applyBorder="1" applyAlignment="1">
      <alignment/>
    </xf>
    <xf numFmtId="165" fontId="0" fillId="0" borderId="72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64" xfId="0" applyNumberFormat="1" applyFont="1" applyBorder="1" applyAlignment="1">
      <alignment/>
    </xf>
    <xf numFmtId="170" fontId="1" fillId="0" borderId="24" xfId="0" applyNumberFormat="1" applyFont="1" applyBorder="1" applyAlignment="1">
      <alignment/>
    </xf>
    <xf numFmtId="170" fontId="0" fillId="0" borderId="41" xfId="0" applyNumberFormat="1" applyFont="1" applyBorder="1" applyAlignment="1">
      <alignment/>
    </xf>
    <xf numFmtId="170" fontId="1" fillId="0" borderId="41" xfId="0" applyNumberFormat="1" applyFont="1" applyBorder="1" applyAlignment="1">
      <alignment/>
    </xf>
    <xf numFmtId="170" fontId="1" fillId="0" borderId="73" xfId="0" applyNumberFormat="1" applyFont="1" applyBorder="1" applyAlignment="1">
      <alignment/>
    </xf>
    <xf numFmtId="165" fontId="9" fillId="0" borderId="72" xfId="0" applyNumberFormat="1" applyFont="1" applyBorder="1" applyAlignment="1">
      <alignment/>
    </xf>
    <xf numFmtId="165" fontId="9" fillId="0" borderId="81" xfId="0" applyNumberFormat="1" applyFont="1" applyBorder="1" applyAlignment="1">
      <alignment/>
    </xf>
    <xf numFmtId="0" fontId="0" fillId="0" borderId="18" xfId="0" applyFont="1" applyFill="1" applyBorder="1" applyAlignment="1">
      <alignment horizontal="center"/>
    </xf>
    <xf numFmtId="165" fontId="18" fillId="0" borderId="24" xfId="0" applyNumberFormat="1" applyFont="1" applyBorder="1" applyAlignment="1">
      <alignment/>
    </xf>
    <xf numFmtId="165" fontId="9" fillId="0" borderId="73" xfId="0" applyNumberFormat="1" applyFont="1" applyBorder="1" applyAlignment="1">
      <alignment/>
    </xf>
    <xf numFmtId="165" fontId="9" fillId="0" borderId="70" xfId="0" applyNumberFormat="1" applyFont="1" applyBorder="1" applyAlignment="1">
      <alignment/>
    </xf>
    <xf numFmtId="165" fontId="18" fillId="0" borderId="27" xfId="0" applyNumberFormat="1" applyFont="1" applyBorder="1" applyAlignment="1">
      <alignment/>
    </xf>
    <xf numFmtId="165" fontId="0" fillId="0" borderId="86" xfId="0" applyNumberFormat="1" applyBorder="1" applyAlignment="1">
      <alignment/>
    </xf>
    <xf numFmtId="165" fontId="0" fillId="0" borderId="133" xfId="0" applyNumberFormat="1" applyBorder="1" applyAlignment="1">
      <alignment/>
    </xf>
    <xf numFmtId="165" fontId="0" fillId="0" borderId="82" xfId="0" applyNumberFormat="1" applyBorder="1" applyAlignment="1">
      <alignment/>
    </xf>
    <xf numFmtId="165" fontId="9" fillId="0" borderId="59" xfId="0" applyNumberFormat="1" applyFont="1" applyBorder="1" applyAlignment="1">
      <alignment/>
    </xf>
    <xf numFmtId="165" fontId="0" fillId="0" borderId="81" xfId="0" applyNumberFormat="1" applyFont="1" applyBorder="1" applyAlignment="1">
      <alignment/>
    </xf>
    <xf numFmtId="165" fontId="0" fillId="0" borderId="45" xfId="0" applyNumberFormat="1" applyFont="1" applyBorder="1" applyAlignment="1">
      <alignment/>
    </xf>
    <xf numFmtId="165" fontId="0" fillId="0" borderId="59" xfId="0" applyNumberFormat="1" applyFont="1" applyBorder="1" applyAlignment="1">
      <alignment/>
    </xf>
    <xf numFmtId="165" fontId="0" fillId="0" borderId="91" xfId="0" applyNumberFormat="1" applyFont="1" applyBorder="1" applyAlignment="1">
      <alignment/>
    </xf>
    <xf numFmtId="169" fontId="0" fillId="0" borderId="46" xfId="0" applyNumberFormat="1" applyFont="1" applyBorder="1" applyAlignment="1">
      <alignment/>
    </xf>
    <xf numFmtId="0" fontId="1" fillId="0" borderId="107" xfId="0" applyFont="1" applyBorder="1" applyAlignment="1">
      <alignment horizontal="centerContinuous"/>
    </xf>
    <xf numFmtId="3" fontId="0" fillId="0" borderId="62" xfId="0" applyNumberFormat="1" applyFont="1" applyBorder="1" applyAlignment="1">
      <alignment/>
    </xf>
    <xf numFmtId="169" fontId="0" fillId="0" borderId="66" xfId="0" applyNumberFormat="1" applyFont="1" applyBorder="1" applyAlignment="1">
      <alignment/>
    </xf>
    <xf numFmtId="0" fontId="0" fillId="0" borderId="62" xfId="0" applyFont="1" applyBorder="1" applyAlignment="1">
      <alignment horizontal="left"/>
    </xf>
    <xf numFmtId="169" fontId="0" fillId="0" borderId="69" xfId="0" applyNumberFormat="1" applyFont="1" applyBorder="1" applyAlignment="1">
      <alignment/>
    </xf>
    <xf numFmtId="169" fontId="0" fillId="0" borderId="66" xfId="0" applyNumberFormat="1" applyFont="1" applyBorder="1" applyAlignment="1">
      <alignment/>
    </xf>
    <xf numFmtId="166" fontId="17" fillId="0" borderId="102" xfId="0" applyNumberFormat="1" applyFont="1" applyBorder="1" applyAlignment="1">
      <alignment/>
    </xf>
    <xf numFmtId="166" fontId="15" fillId="0" borderId="102" xfId="0" applyNumberFormat="1" applyFont="1" applyBorder="1" applyAlignment="1">
      <alignment/>
    </xf>
    <xf numFmtId="3" fontId="15" fillId="0" borderId="102" xfId="0" applyNumberFormat="1" applyFont="1" applyBorder="1" applyAlignment="1">
      <alignment/>
    </xf>
    <xf numFmtId="166" fontId="0" fillId="0" borderId="134" xfId="0" applyNumberFormat="1" applyBorder="1" applyAlignment="1">
      <alignment/>
    </xf>
    <xf numFmtId="166" fontId="1" fillId="0" borderId="134" xfId="0" applyNumberFormat="1" applyFont="1" applyBorder="1" applyAlignment="1">
      <alignment/>
    </xf>
    <xf numFmtId="166" fontId="1" fillId="0" borderId="134" xfId="0" applyNumberFormat="1" applyFont="1" applyFill="1" applyBorder="1" applyAlignment="1">
      <alignment/>
    </xf>
    <xf numFmtId="166" fontId="1" fillId="0" borderId="134" xfId="0" applyNumberFormat="1" applyFont="1" applyBorder="1" applyAlignment="1">
      <alignment/>
    </xf>
    <xf numFmtId="3" fontId="0" fillId="0" borderId="134" xfId="0" applyNumberFormat="1" applyBorder="1" applyAlignment="1">
      <alignment/>
    </xf>
    <xf numFmtId="166" fontId="0" fillId="0" borderId="135" xfId="0" applyNumberFormat="1" applyBorder="1" applyAlignment="1">
      <alignment/>
    </xf>
    <xf numFmtId="166" fontId="16" fillId="0" borderId="135" xfId="0" applyNumberFormat="1" applyFont="1" applyBorder="1" applyAlignment="1">
      <alignment/>
    </xf>
    <xf numFmtId="166" fontId="16" fillId="0" borderId="135" xfId="0" applyNumberFormat="1" applyFont="1" applyFill="1" applyBorder="1" applyAlignment="1">
      <alignment/>
    </xf>
    <xf numFmtId="166" fontId="16" fillId="0" borderId="135" xfId="0" applyNumberFormat="1" applyFont="1" applyBorder="1" applyAlignment="1">
      <alignment/>
    </xf>
    <xf numFmtId="3" fontId="16" fillId="0" borderId="135" xfId="0" applyNumberFormat="1" applyFont="1" applyBorder="1" applyAlignment="1">
      <alignment/>
    </xf>
    <xf numFmtId="165" fontId="0" fillId="0" borderId="9" xfId="0" applyNumberFormat="1" applyBorder="1" applyAlignment="1">
      <alignment/>
    </xf>
    <xf numFmtId="3" fontId="0" fillId="0" borderId="78" xfId="0" applyNumberFormat="1" applyFont="1" applyBorder="1" applyAlignment="1">
      <alignment/>
    </xf>
    <xf numFmtId="3" fontId="0" fillId="0" borderId="83" xfId="0" applyNumberFormat="1" applyFont="1" applyFill="1" applyBorder="1" applyAlignment="1">
      <alignment/>
    </xf>
    <xf numFmtId="169" fontId="0" fillId="0" borderId="83" xfId="0" applyNumberFormat="1" applyFont="1" applyBorder="1" applyAlignment="1">
      <alignment/>
    </xf>
    <xf numFmtId="165" fontId="9" fillId="0" borderId="92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0" fillId="0" borderId="41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164" fontId="0" fillId="0" borderId="24" xfId="0" applyNumberFormat="1" applyFont="1" applyBorder="1" applyAlignment="1">
      <alignment/>
    </xf>
    <xf numFmtId="165" fontId="9" fillId="0" borderId="125" xfId="0" applyNumberFormat="1" applyFont="1" applyBorder="1" applyAlignment="1">
      <alignment/>
    </xf>
    <xf numFmtId="165" fontId="0" fillId="0" borderId="97" xfId="0" applyNumberFormat="1" applyBorder="1" applyAlignment="1">
      <alignment/>
    </xf>
    <xf numFmtId="0" fontId="0" fillId="0" borderId="54" xfId="0" applyBorder="1" applyAlignment="1">
      <alignment/>
    </xf>
    <xf numFmtId="165" fontId="0" fillId="0" borderId="132" xfId="0" applyNumberFormat="1" applyBorder="1" applyAlignment="1">
      <alignment/>
    </xf>
    <xf numFmtId="165" fontId="0" fillId="0" borderId="104" xfId="0" applyNumberFormat="1" applyBorder="1" applyAlignment="1">
      <alignment/>
    </xf>
    <xf numFmtId="165" fontId="0" fillId="5" borderId="103" xfId="0" applyNumberFormat="1" applyFont="1" applyFill="1" applyBorder="1" applyAlignment="1">
      <alignment horizontal="center"/>
    </xf>
    <xf numFmtId="0" fontId="12" fillId="5" borderId="104" xfId="0" applyFont="1" applyFill="1" applyBorder="1" applyAlignment="1">
      <alignment horizontal="center"/>
    </xf>
    <xf numFmtId="0" fontId="12" fillId="5" borderId="105" xfId="0" applyFont="1" applyFill="1" applyBorder="1" applyAlignment="1">
      <alignment horizontal="center"/>
    </xf>
    <xf numFmtId="165" fontId="0" fillId="5" borderId="104" xfId="0" applyNumberFormat="1" applyFont="1" applyFill="1" applyBorder="1" applyAlignment="1">
      <alignment horizontal="center"/>
    </xf>
    <xf numFmtId="3" fontId="1" fillId="0" borderId="75" xfId="0" applyNumberFormat="1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10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W116"/>
  <sheetViews>
    <sheetView tabSelected="1" workbookViewId="0" topLeftCell="A2">
      <pane xSplit="2" ySplit="13" topLeftCell="P15" activePane="bottomRight" state="frozen"/>
      <selection pane="topLeft" activeCell="E84" sqref="E84"/>
      <selection pane="topRight" activeCell="E84" sqref="E84"/>
      <selection pane="bottomLeft" activeCell="E84" sqref="E84"/>
      <selection pane="bottomRight" activeCell="A5" sqref="A5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5" width="9.625" style="0" customWidth="1"/>
    <col min="6" max="7" width="10.125" style="0" customWidth="1"/>
    <col min="8" max="8" width="9.375" style="0" hidden="1" customWidth="1"/>
    <col min="9" max="9" width="9.00390625" style="0" hidden="1" customWidth="1"/>
    <col min="10" max="10" width="11.125" style="0" customWidth="1"/>
    <col min="11" max="11" width="10.25390625" style="0" customWidth="1"/>
    <col min="12" max="12" width="9.875" style="0" customWidth="1"/>
    <col min="13" max="13" width="9.875" style="0" hidden="1" customWidth="1"/>
    <col min="14" max="14" width="8.625" style="0" customWidth="1"/>
    <col min="15" max="15" width="9.00390625" style="0" customWidth="1"/>
    <col min="16" max="16" width="8.875" style="0" customWidth="1"/>
    <col min="17" max="17" width="8.125" style="0" hidden="1" customWidth="1"/>
    <col min="18" max="18" width="12.00390625" style="0" customWidth="1"/>
    <col min="19" max="19" width="12.625" style="0" customWidth="1"/>
    <col min="20" max="21" width="11.625" style="0" customWidth="1"/>
    <col min="22" max="22" width="11.625" style="0" hidden="1" customWidth="1"/>
    <col min="23" max="23" width="12.00390625" style="0" customWidth="1"/>
    <col min="24" max="24" width="9.25390625" style="0" customWidth="1"/>
    <col min="25" max="25" width="10.75390625" style="0" customWidth="1"/>
    <col min="26" max="26" width="10.125" style="0" hidden="1" customWidth="1"/>
    <col min="27" max="27" width="9.00390625" style="0" hidden="1" customWidth="1"/>
    <col min="28" max="28" width="9.75390625" style="0" customWidth="1"/>
    <col min="29" max="29" width="10.75390625" style="0" hidden="1" customWidth="1"/>
    <col min="30" max="30" width="10.125" style="0" hidden="1" customWidth="1"/>
    <col min="32" max="32" width="7.875" style="0" customWidth="1"/>
    <col min="33" max="34" width="7.375" style="0" customWidth="1"/>
    <col min="35" max="35" width="7.875" style="0" customWidth="1"/>
  </cols>
  <sheetData>
    <row r="2" ht="12.75" hidden="1"/>
    <row r="3" ht="12.75" hidden="1"/>
    <row r="4" ht="18" hidden="1">
      <c r="AA4" s="96"/>
    </row>
    <row r="5" ht="12.75">
      <c r="L5" t="s">
        <v>48</v>
      </c>
    </row>
    <row r="6" spans="2:19" s="24" customFormat="1" ht="18">
      <c r="B6" s="107"/>
      <c r="D6" s="107"/>
      <c r="E6" s="107"/>
      <c r="F6" s="107"/>
      <c r="G6" s="107"/>
      <c r="H6" s="239"/>
      <c r="I6"/>
      <c r="J6" s="107" t="s">
        <v>181</v>
      </c>
      <c r="R6" s="108"/>
      <c r="S6" s="108"/>
    </row>
    <row r="7" spans="2:22" ht="18" hidden="1">
      <c r="B7" s="7"/>
      <c r="C7" s="6"/>
      <c r="D7" s="107"/>
      <c r="E7" s="107"/>
      <c r="F7" s="107"/>
      <c r="G7" s="107"/>
      <c r="H7" s="24"/>
      <c r="J7" s="107"/>
      <c r="K7" s="24"/>
      <c r="L7" s="108"/>
      <c r="M7" s="108"/>
      <c r="N7" s="108"/>
      <c r="O7" s="108"/>
      <c r="P7" s="108"/>
      <c r="Q7" s="108"/>
      <c r="R7" s="108"/>
      <c r="S7" s="108"/>
      <c r="T7" s="108"/>
      <c r="U7" s="6"/>
      <c r="V7" s="6"/>
    </row>
    <row r="8" spans="2:22" ht="10.5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5" ht="12.75">
      <c r="A9" s="39"/>
      <c r="B9" s="25" t="s">
        <v>0</v>
      </c>
      <c r="C9" s="32" t="s">
        <v>1</v>
      </c>
      <c r="D9" s="14" t="s">
        <v>2</v>
      </c>
      <c r="E9" s="14"/>
      <c r="F9" s="14"/>
      <c r="G9" s="14"/>
      <c r="H9" s="14"/>
      <c r="I9" s="497"/>
      <c r="J9" s="13"/>
      <c r="K9" s="11" t="s">
        <v>3</v>
      </c>
      <c r="L9" s="8"/>
      <c r="M9" s="8"/>
      <c r="N9" s="8"/>
      <c r="O9" s="9"/>
      <c r="P9" s="8"/>
      <c r="Q9" s="8"/>
      <c r="R9" s="8"/>
      <c r="S9" s="9"/>
      <c r="T9" s="168" t="s">
        <v>52</v>
      </c>
      <c r="U9" s="169"/>
      <c r="V9" s="185"/>
      <c r="W9" s="202" t="s">
        <v>4</v>
      </c>
      <c r="X9" s="322" t="s">
        <v>127</v>
      </c>
      <c r="Y9" s="11"/>
      <c r="Z9" s="11"/>
      <c r="AA9" s="11"/>
      <c r="AB9" s="445" t="s">
        <v>80</v>
      </c>
      <c r="AC9" s="523"/>
      <c r="AD9" s="523"/>
      <c r="AE9" s="616" t="s">
        <v>77</v>
      </c>
      <c r="AF9" s="243"/>
      <c r="AG9" s="377"/>
      <c r="AH9" s="24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12.75">
      <c r="A10" s="5"/>
      <c r="B10" s="12"/>
      <c r="C10" s="33"/>
      <c r="D10" s="492" t="s">
        <v>91</v>
      </c>
      <c r="E10" s="493"/>
      <c r="F10" s="494"/>
      <c r="G10" s="494"/>
      <c r="H10" s="498"/>
      <c r="I10" s="499"/>
      <c r="J10" s="511"/>
      <c r="K10" s="557"/>
      <c r="L10" s="483"/>
      <c r="M10" s="483"/>
      <c r="N10" s="483"/>
      <c r="O10" s="484"/>
      <c r="P10" s="484"/>
      <c r="Q10" s="484"/>
      <c r="R10" s="484"/>
      <c r="S10" s="485"/>
      <c r="T10" s="486"/>
      <c r="U10" s="487"/>
      <c r="V10" s="488"/>
      <c r="W10" s="270"/>
      <c r="X10" s="486"/>
      <c r="Y10" s="489"/>
      <c r="Z10" s="489"/>
      <c r="AA10" s="489"/>
      <c r="AB10" s="513"/>
      <c r="AC10" s="490"/>
      <c r="AD10" s="367"/>
      <c r="AE10" s="367"/>
      <c r="AF10" s="70"/>
      <c r="AG10" s="70"/>
      <c r="AH10" s="491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12.75">
      <c r="A11" s="5" t="s">
        <v>6</v>
      </c>
      <c r="B11" s="5"/>
      <c r="C11" s="15" t="s">
        <v>16</v>
      </c>
      <c r="D11" s="495" t="s">
        <v>92</v>
      </c>
      <c r="E11" s="496"/>
      <c r="F11" s="573"/>
      <c r="G11" s="1036" t="s">
        <v>115</v>
      </c>
      <c r="H11" s="1037"/>
      <c r="I11" s="1038"/>
      <c r="J11" s="590"/>
      <c r="K11" s="568" t="s">
        <v>112</v>
      </c>
      <c r="L11" s="554" t="s">
        <v>91</v>
      </c>
      <c r="M11" s="552"/>
      <c r="N11" s="553"/>
      <c r="O11" s="17" t="s">
        <v>8</v>
      </c>
      <c r="P11" s="179" t="s">
        <v>9</v>
      </c>
      <c r="Q11" s="510" t="s">
        <v>10</v>
      </c>
      <c r="R11" s="606" t="s">
        <v>10</v>
      </c>
      <c r="S11" s="145" t="s">
        <v>11</v>
      </c>
      <c r="T11" s="602" t="s">
        <v>51</v>
      </c>
      <c r="U11" s="171"/>
      <c r="V11" s="12" t="s">
        <v>50</v>
      </c>
      <c r="W11" s="270"/>
      <c r="X11" s="257" t="s">
        <v>73</v>
      </c>
      <c r="Y11" s="258" t="s">
        <v>4</v>
      </c>
      <c r="Z11" s="258" t="s">
        <v>73</v>
      </c>
      <c r="AA11" s="389" t="s">
        <v>62</v>
      </c>
      <c r="AB11" s="351" t="s">
        <v>81</v>
      </c>
      <c r="AC11" s="259" t="s">
        <v>100</v>
      </c>
      <c r="AD11" s="259" t="s">
        <v>100</v>
      </c>
      <c r="AE11" s="258" t="s">
        <v>118</v>
      </c>
      <c r="AF11" s="259" t="s">
        <v>17</v>
      </c>
      <c r="AG11" s="506" t="s">
        <v>87</v>
      </c>
      <c r="AH11" s="260" t="s">
        <v>63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12.75">
      <c r="A12" s="5" t="s">
        <v>12</v>
      </c>
      <c r="B12" s="5"/>
      <c r="C12" s="27"/>
      <c r="D12" s="19" t="s">
        <v>13</v>
      </c>
      <c r="E12" s="502" t="s">
        <v>94</v>
      </c>
      <c r="F12" s="579" t="s">
        <v>63</v>
      </c>
      <c r="G12" s="594" t="s">
        <v>117</v>
      </c>
      <c r="H12" s="574" t="s">
        <v>93</v>
      </c>
      <c r="I12" s="575"/>
      <c r="J12" s="1"/>
      <c r="K12" s="568" t="s">
        <v>113</v>
      </c>
      <c r="L12" s="555"/>
      <c r="M12" s="556"/>
      <c r="N12" s="17"/>
      <c r="O12" s="29"/>
      <c r="P12" s="1" t="s">
        <v>14</v>
      </c>
      <c r="Q12" s="1" t="s">
        <v>15</v>
      </c>
      <c r="R12" s="22" t="s">
        <v>47</v>
      </c>
      <c r="S12" s="146" t="s">
        <v>45</v>
      </c>
      <c r="T12" s="603" t="s">
        <v>16</v>
      </c>
      <c r="U12" s="114" t="s">
        <v>5</v>
      </c>
      <c r="V12" s="15" t="s">
        <v>24</v>
      </c>
      <c r="W12" s="270"/>
      <c r="X12" s="261" t="s">
        <v>74</v>
      </c>
      <c r="Y12" s="262" t="s">
        <v>65</v>
      </c>
      <c r="Z12" s="262" t="s">
        <v>74</v>
      </c>
      <c r="AA12" s="390" t="s">
        <v>64</v>
      </c>
      <c r="AB12" s="352" t="s">
        <v>82</v>
      </c>
      <c r="AC12" s="263" t="s">
        <v>101</v>
      </c>
      <c r="AD12" s="262" t="s">
        <v>104</v>
      </c>
      <c r="AE12" s="262" t="s">
        <v>119</v>
      </c>
      <c r="AF12" s="263" t="s">
        <v>61</v>
      </c>
      <c r="AG12" s="507" t="s">
        <v>107</v>
      </c>
      <c r="AH12" s="264" t="s">
        <v>66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2.75">
      <c r="A13" s="5" t="s">
        <v>18</v>
      </c>
      <c r="B13" s="12" t="s">
        <v>19</v>
      </c>
      <c r="C13" s="500"/>
      <c r="D13" s="19" t="s">
        <v>20</v>
      </c>
      <c r="E13" s="503" t="s">
        <v>95</v>
      </c>
      <c r="F13" s="580" t="s">
        <v>66</v>
      </c>
      <c r="G13" s="595" t="s">
        <v>94</v>
      </c>
      <c r="H13" s="576" t="s">
        <v>16</v>
      </c>
      <c r="I13" s="577" t="s">
        <v>7</v>
      </c>
      <c r="J13" s="591" t="s">
        <v>16</v>
      </c>
      <c r="K13" s="569" t="s">
        <v>16</v>
      </c>
      <c r="L13" s="16" t="s">
        <v>21</v>
      </c>
      <c r="M13" s="28"/>
      <c r="N13" s="28" t="s">
        <v>22</v>
      </c>
      <c r="O13" s="34"/>
      <c r="P13" s="22"/>
      <c r="Q13" s="1" t="s">
        <v>23</v>
      </c>
      <c r="R13" s="22" t="s">
        <v>46</v>
      </c>
      <c r="S13" s="146" t="s">
        <v>24</v>
      </c>
      <c r="T13" s="591" t="s">
        <v>25</v>
      </c>
      <c r="U13" s="114" t="s">
        <v>20</v>
      </c>
      <c r="V13" s="15" t="s">
        <v>46</v>
      </c>
      <c r="W13" s="270" t="s">
        <v>16</v>
      </c>
      <c r="X13" s="261" t="s">
        <v>75</v>
      </c>
      <c r="Y13" s="262" t="s">
        <v>68</v>
      </c>
      <c r="Z13" s="262" t="s">
        <v>78</v>
      </c>
      <c r="AA13" s="390" t="s">
        <v>67</v>
      </c>
      <c r="AB13" s="352" t="s">
        <v>99</v>
      </c>
      <c r="AC13" s="263" t="s">
        <v>102</v>
      </c>
      <c r="AD13" s="262" t="s">
        <v>105</v>
      </c>
      <c r="AE13" s="262" t="s">
        <v>120</v>
      </c>
      <c r="AF13" s="263" t="s">
        <v>31</v>
      </c>
      <c r="AG13" s="507" t="s">
        <v>128</v>
      </c>
      <c r="AH13" s="264" t="s">
        <v>123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9" ht="13.5" thickBot="1">
      <c r="A14" s="40" t="s">
        <v>27</v>
      </c>
      <c r="B14" s="26" t="s">
        <v>28</v>
      </c>
      <c r="C14" s="36"/>
      <c r="D14" s="20" t="s">
        <v>29</v>
      </c>
      <c r="E14" s="504"/>
      <c r="F14" s="580" t="s">
        <v>86</v>
      </c>
      <c r="G14" s="595" t="s">
        <v>116</v>
      </c>
      <c r="H14" s="578"/>
      <c r="I14" s="596" t="s">
        <v>30</v>
      </c>
      <c r="J14" s="592"/>
      <c r="K14" s="178"/>
      <c r="L14" s="18"/>
      <c r="M14" s="18"/>
      <c r="N14" s="180"/>
      <c r="O14" s="21"/>
      <c r="P14" s="18"/>
      <c r="Q14" s="3"/>
      <c r="R14" s="607" t="s">
        <v>25</v>
      </c>
      <c r="S14" s="148"/>
      <c r="T14" s="592"/>
      <c r="U14" s="115" t="s">
        <v>24</v>
      </c>
      <c r="V14" s="36" t="s">
        <v>25</v>
      </c>
      <c r="W14" s="271"/>
      <c r="X14" s="361" t="s">
        <v>76</v>
      </c>
      <c r="Y14" s="266" t="s">
        <v>71</v>
      </c>
      <c r="Z14" s="360" t="s">
        <v>76</v>
      </c>
      <c r="AA14" s="391" t="s">
        <v>70</v>
      </c>
      <c r="AB14" s="363" t="s">
        <v>98</v>
      </c>
      <c r="AC14" s="266" t="s">
        <v>103</v>
      </c>
      <c r="AD14" s="362" t="s">
        <v>106</v>
      </c>
      <c r="AE14" s="265"/>
      <c r="AF14" s="265"/>
      <c r="AG14" s="509" t="s">
        <v>16</v>
      </c>
      <c r="AH14" s="267" t="s">
        <v>124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5" thickBot="1">
      <c r="A15" s="5"/>
      <c r="B15" s="31" t="s">
        <v>132</v>
      </c>
      <c r="C15" s="191">
        <f>D15+E15+F15+G15</f>
        <v>856610</v>
      </c>
      <c r="D15" s="357">
        <f>19669+492290</f>
        <v>511959</v>
      </c>
      <c r="E15" s="505">
        <v>132998</v>
      </c>
      <c r="F15" s="581">
        <v>42653</v>
      </c>
      <c r="G15" s="618">
        <v>169000</v>
      </c>
      <c r="H15" s="366">
        <v>0</v>
      </c>
      <c r="I15" s="356">
        <v>0</v>
      </c>
      <c r="J15" s="356">
        <f>K15+O15+P15+Q15+R15+S15</f>
        <v>1922214</v>
      </c>
      <c r="K15" s="357">
        <f>L15+N15</f>
        <v>606912</v>
      </c>
      <c r="L15" s="365">
        <v>589379</v>
      </c>
      <c r="M15" s="366"/>
      <c r="N15" s="366">
        <v>17533</v>
      </c>
      <c r="O15" s="366">
        <v>206237</v>
      </c>
      <c r="P15" s="365">
        <v>5893</v>
      </c>
      <c r="Q15" s="366"/>
      <c r="R15" s="505">
        <v>524919</v>
      </c>
      <c r="S15" s="600">
        <v>578253</v>
      </c>
      <c r="T15" s="366">
        <f>S15+U15</f>
        <v>825884</v>
      </c>
      <c r="U15" s="367">
        <v>247631</v>
      </c>
      <c r="V15" s="368">
        <v>0</v>
      </c>
      <c r="W15" s="358">
        <f>U15+J15</f>
        <v>2169845</v>
      </c>
      <c r="X15" s="357">
        <v>240086</v>
      </c>
      <c r="Y15" s="365">
        <v>1929759</v>
      </c>
      <c r="Z15" s="269"/>
      <c r="AA15" s="323"/>
      <c r="AB15" s="392">
        <v>589379</v>
      </c>
      <c r="AC15" s="269"/>
      <c r="AD15" s="269"/>
      <c r="AE15" s="269">
        <v>4000</v>
      </c>
      <c r="AF15" s="269">
        <v>453</v>
      </c>
      <c r="AG15" s="269">
        <v>156470</v>
      </c>
      <c r="AH15" s="282">
        <v>49931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49" customFormat="1" ht="12.75" hidden="1">
      <c r="A16" s="42"/>
      <c r="B16" s="355"/>
      <c r="C16" s="106"/>
      <c r="D16" s="105"/>
      <c r="E16" s="102"/>
      <c r="F16" s="582"/>
      <c r="G16" s="105"/>
      <c r="H16" s="102"/>
      <c r="I16" s="104"/>
      <c r="J16" s="104">
        <f>K16+O16+P16+Q16+R16+S16</f>
        <v>0</v>
      </c>
      <c r="K16" s="105"/>
      <c r="L16" s="103"/>
      <c r="M16" s="102"/>
      <c r="N16" s="102"/>
      <c r="O16" s="102"/>
      <c r="P16" s="103"/>
      <c r="Q16" s="102"/>
      <c r="R16" s="103"/>
      <c r="S16" s="601"/>
      <c r="T16" s="102"/>
      <c r="U16" s="598"/>
      <c r="V16" s="316"/>
      <c r="W16" s="277"/>
      <c r="X16" s="359"/>
      <c r="Y16" s="67"/>
      <c r="Z16" s="69"/>
      <c r="AA16" s="324"/>
      <c r="AB16" s="69"/>
      <c r="AC16" s="67"/>
      <c r="AD16" s="67"/>
      <c r="AE16" s="67"/>
      <c r="AF16" s="67"/>
      <c r="AG16" s="67"/>
      <c r="AH16" s="268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</row>
    <row r="17" spans="1:49" ht="12.75">
      <c r="A17" s="5"/>
      <c r="B17" s="113" t="s">
        <v>32</v>
      </c>
      <c r="C17" s="191"/>
      <c r="D17" s="192"/>
      <c r="E17" s="195"/>
      <c r="F17" s="196"/>
      <c r="G17" s="192"/>
      <c r="H17" s="193"/>
      <c r="I17" s="194"/>
      <c r="J17" s="242"/>
      <c r="K17" s="241"/>
      <c r="L17" s="193"/>
      <c r="M17" s="195"/>
      <c r="N17" s="195"/>
      <c r="O17" s="195"/>
      <c r="P17" s="193"/>
      <c r="Q17" s="195"/>
      <c r="R17" s="745"/>
      <c r="S17" s="746"/>
      <c r="T17" s="599"/>
      <c r="U17" s="736"/>
      <c r="V17" s="197"/>
      <c r="W17" s="278"/>
      <c r="X17" s="378"/>
      <c r="Y17" s="745"/>
      <c r="Z17" s="558"/>
      <c r="AA17" s="410"/>
      <c r="AB17" s="393"/>
      <c r="AC17" s="269"/>
      <c r="AD17" s="269"/>
      <c r="AE17" s="269"/>
      <c r="AF17" s="269"/>
      <c r="AG17" s="269"/>
      <c r="AH17" s="282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2.75">
      <c r="A18" s="83">
        <v>3</v>
      </c>
      <c r="B18" s="142" t="s">
        <v>133</v>
      </c>
      <c r="C18" s="749">
        <f>D18+H18</f>
        <v>0</v>
      </c>
      <c r="D18" s="750"/>
      <c r="E18" s="751"/>
      <c r="F18" s="752"/>
      <c r="G18" s="750"/>
      <c r="H18" s="753"/>
      <c r="I18" s="754"/>
      <c r="J18" s="781">
        <f aca="true" t="shared" si="0" ref="J18:J41">K18+O18+P18+Q18+R18+S18</f>
        <v>215852</v>
      </c>
      <c r="K18" s="613"/>
      <c r="L18" s="782"/>
      <c r="M18" s="783"/>
      <c r="N18" s="783"/>
      <c r="O18" s="783"/>
      <c r="P18" s="782"/>
      <c r="Q18" s="783"/>
      <c r="R18" s="519"/>
      <c r="S18" s="791">
        <v>215852</v>
      </c>
      <c r="T18" s="785">
        <f aca="true" t="shared" si="1" ref="T18:T28">S18+U18</f>
        <v>215852</v>
      </c>
      <c r="U18" s="786"/>
      <c r="V18" s="784"/>
      <c r="W18" s="787">
        <f>U18+J18</f>
        <v>215852</v>
      </c>
      <c r="X18" s="788"/>
      <c r="Y18" s="519">
        <v>215852</v>
      </c>
      <c r="Z18" s="395"/>
      <c r="AA18" s="412"/>
      <c r="AB18" s="783"/>
      <c r="AC18" s="747"/>
      <c r="AD18" s="747"/>
      <c r="AE18" s="747"/>
      <c r="AF18" s="747"/>
      <c r="AG18" s="747"/>
      <c r="AH18" s="748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2.75">
      <c r="A19" s="83">
        <v>3</v>
      </c>
      <c r="B19" s="142" t="s">
        <v>136</v>
      </c>
      <c r="C19" s="213">
        <f>D19+H19</f>
        <v>0</v>
      </c>
      <c r="D19" s="210"/>
      <c r="E19" s="369"/>
      <c r="F19" s="205"/>
      <c r="G19" s="210"/>
      <c r="H19" s="214"/>
      <c r="I19" s="213"/>
      <c r="J19" s="215">
        <f t="shared" si="0"/>
        <v>107595</v>
      </c>
      <c r="K19" s="204"/>
      <c r="L19" s="247"/>
      <c r="M19" s="318"/>
      <c r="N19" s="416"/>
      <c r="O19" s="318"/>
      <c r="P19" s="247"/>
      <c r="Q19" s="318"/>
      <c r="R19" s="608">
        <v>107595</v>
      </c>
      <c r="S19" s="521"/>
      <c r="T19" s="604">
        <f t="shared" si="1"/>
        <v>0</v>
      </c>
      <c r="U19" s="213"/>
      <c r="V19" s="209"/>
      <c r="W19" s="255">
        <f>U19+J19</f>
        <v>107595</v>
      </c>
      <c r="X19" s="379"/>
      <c r="Y19" s="386">
        <v>107595</v>
      </c>
      <c r="Z19" s="620"/>
      <c r="AA19" s="412"/>
      <c r="AB19" s="394"/>
      <c r="AC19" s="214"/>
      <c r="AD19" s="214"/>
      <c r="AE19" s="214"/>
      <c r="AF19" s="283"/>
      <c r="AG19" s="283"/>
      <c r="AH19" s="207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s="199" customFormat="1" ht="12.75">
      <c r="A20" s="83">
        <v>3</v>
      </c>
      <c r="B20" s="142" t="s">
        <v>137</v>
      </c>
      <c r="C20" s="220">
        <f>D20+H20</f>
        <v>0</v>
      </c>
      <c r="D20" s="221"/>
      <c r="E20" s="370"/>
      <c r="F20" s="583"/>
      <c r="G20" s="221"/>
      <c r="H20" s="222"/>
      <c r="I20" s="220"/>
      <c r="J20" s="223">
        <f t="shared" si="0"/>
        <v>-94595</v>
      </c>
      <c r="K20" s="224">
        <f aca="true" t="shared" si="2" ref="K20:K28">L20+N20</f>
        <v>-64666</v>
      </c>
      <c r="L20" s="225">
        <v>-63774</v>
      </c>
      <c r="M20" s="225"/>
      <c r="N20" s="820">
        <v>-892</v>
      </c>
      <c r="O20" s="225">
        <v>-22009</v>
      </c>
      <c r="P20" s="225">
        <v>-638</v>
      </c>
      <c r="Q20" s="225"/>
      <c r="R20" s="228">
        <v>-7282</v>
      </c>
      <c r="S20" s="521"/>
      <c r="T20" s="604">
        <f t="shared" si="1"/>
        <v>0</v>
      </c>
      <c r="U20" s="205"/>
      <c r="V20" s="227"/>
      <c r="W20" s="255">
        <f aca="true" t="shared" si="3" ref="W20:W28">U20+J20</f>
        <v>-94595</v>
      </c>
      <c r="X20" s="382">
        <v>-86096</v>
      </c>
      <c r="Y20" s="808">
        <v>-8499</v>
      </c>
      <c r="Z20" s="621"/>
      <c r="AA20" s="413"/>
      <c r="AB20" s="225">
        <v>-63774</v>
      </c>
      <c r="AC20" s="222"/>
      <c r="AD20" s="285"/>
      <c r="AE20" s="285"/>
      <c r="AF20" s="286"/>
      <c r="AG20" s="286"/>
      <c r="AH20" s="287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</row>
    <row r="21" spans="1:49" s="658" customFormat="1" ht="12.75">
      <c r="A21" s="83">
        <v>3</v>
      </c>
      <c r="B21" s="142" t="s">
        <v>139</v>
      </c>
      <c r="C21" s="682">
        <f>D21+H21</f>
        <v>0</v>
      </c>
      <c r="D21" s="683"/>
      <c r="E21" s="684"/>
      <c r="F21" s="685"/>
      <c r="G21" s="683"/>
      <c r="H21" s="648"/>
      <c r="I21" s="682"/>
      <c r="J21" s="732">
        <f t="shared" si="0"/>
        <v>2362</v>
      </c>
      <c r="K21" s="383"/>
      <c r="L21" s="387"/>
      <c r="M21" s="387"/>
      <c r="N21" s="724"/>
      <c r="O21" s="387"/>
      <c r="P21" s="387"/>
      <c r="Q21" s="387"/>
      <c r="R21" s="384">
        <v>2362</v>
      </c>
      <c r="S21" s="725"/>
      <c r="T21" s="719">
        <f t="shared" si="1"/>
        <v>0</v>
      </c>
      <c r="U21" s="720"/>
      <c r="V21" s="726"/>
      <c r="W21" s="721">
        <f t="shared" si="3"/>
        <v>2362</v>
      </c>
      <c r="X21" s="380"/>
      <c r="Y21" s="808">
        <v>2362</v>
      </c>
      <c r="Z21" s="620"/>
      <c r="AA21" s="412"/>
      <c r="AB21" s="837"/>
      <c r="AC21" s="648"/>
      <c r="AD21" s="687"/>
      <c r="AE21" s="687"/>
      <c r="AF21" s="654"/>
      <c r="AG21" s="654"/>
      <c r="AH21" s="688"/>
      <c r="AJ21" s="657"/>
      <c r="AK21" s="657"/>
      <c r="AL21" s="657"/>
      <c r="AM21" s="657"/>
      <c r="AN21" s="657"/>
      <c r="AO21" s="657"/>
      <c r="AP21" s="657"/>
      <c r="AQ21" s="657"/>
      <c r="AR21" s="657"/>
      <c r="AS21" s="657"/>
      <c r="AT21" s="657"/>
      <c r="AU21" s="657"/>
      <c r="AV21" s="657"/>
      <c r="AW21" s="657"/>
    </row>
    <row r="22" spans="1:45" ht="13.5" thickBot="1">
      <c r="A22" s="83">
        <v>3</v>
      </c>
      <c r="B22" s="142" t="s">
        <v>141</v>
      </c>
      <c r="C22" s="218">
        <f>D22+H22</f>
        <v>0</v>
      </c>
      <c r="D22" s="212"/>
      <c r="E22" s="371"/>
      <c r="F22" s="584"/>
      <c r="G22" s="212"/>
      <c r="H22" s="216"/>
      <c r="I22" s="218"/>
      <c r="J22" s="732">
        <f t="shared" si="0"/>
        <v>3000</v>
      </c>
      <c r="K22" s="53">
        <f t="shared" si="2"/>
        <v>1966</v>
      </c>
      <c r="L22" s="386">
        <v>1866</v>
      </c>
      <c r="M22" s="166"/>
      <c r="N22" s="809">
        <v>100</v>
      </c>
      <c r="O22" s="166">
        <v>634</v>
      </c>
      <c r="P22" s="166">
        <v>19</v>
      </c>
      <c r="Q22" s="216"/>
      <c r="R22" s="467">
        <v>381</v>
      </c>
      <c r="S22" s="521"/>
      <c r="T22" s="564">
        <f t="shared" si="1"/>
        <v>0</v>
      </c>
      <c r="U22" s="207"/>
      <c r="V22" s="209"/>
      <c r="W22" s="255">
        <f t="shared" si="3"/>
        <v>3000</v>
      </c>
      <c r="X22" s="380"/>
      <c r="Y22" s="808">
        <v>3000</v>
      </c>
      <c r="Z22" s="620"/>
      <c r="AA22" s="412"/>
      <c r="AB22" s="837">
        <v>1866</v>
      </c>
      <c r="AC22" s="216"/>
      <c r="AD22" s="214"/>
      <c r="AE22" s="214"/>
      <c r="AF22" s="283"/>
      <c r="AG22" s="283">
        <v>3000</v>
      </c>
      <c r="AH22" s="28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s="658" customFormat="1" ht="12.75" hidden="1">
      <c r="A23" s="190">
        <v>3</v>
      </c>
      <c r="B23" s="142"/>
      <c r="C23" s="645"/>
      <c r="D23" s="646"/>
      <c r="E23" s="646"/>
      <c r="F23" s="647"/>
      <c r="G23" s="626"/>
      <c r="H23" s="623"/>
      <c r="I23" s="645"/>
      <c r="J23" s="732">
        <f>K23+O23+P23+Q23+R23+S23</f>
        <v>0</v>
      </c>
      <c r="K23" s="383">
        <f t="shared" si="2"/>
        <v>0</v>
      </c>
      <c r="L23" s="381"/>
      <c r="M23" s="387"/>
      <c r="N23" s="381"/>
      <c r="O23" s="648"/>
      <c r="P23" s="648"/>
      <c r="Q23" s="648"/>
      <c r="R23" s="623"/>
      <c r="S23" s="725"/>
      <c r="T23" s="468">
        <f t="shared" si="1"/>
        <v>0</v>
      </c>
      <c r="U23" s="720"/>
      <c r="V23" s="728"/>
      <c r="W23" s="721">
        <f t="shared" si="3"/>
        <v>0</v>
      </c>
      <c r="X23" s="383"/>
      <c r="Y23" s="808"/>
      <c r="Z23" s="646"/>
      <c r="AA23" s="652"/>
      <c r="AB23" s="837"/>
      <c r="AC23" s="623"/>
      <c r="AD23" s="623"/>
      <c r="AE23" s="623"/>
      <c r="AF23" s="654"/>
      <c r="AG23" s="654"/>
      <c r="AH23" s="656"/>
      <c r="AJ23" s="657"/>
      <c r="AK23" s="657"/>
      <c r="AL23" s="657"/>
      <c r="AM23" s="657"/>
      <c r="AN23" s="657"/>
      <c r="AO23" s="657"/>
      <c r="AP23" s="657"/>
      <c r="AQ23" s="657"/>
      <c r="AR23" s="657"/>
      <c r="AS23" s="657"/>
    </row>
    <row r="24" spans="1:45" ht="12.75" hidden="1">
      <c r="A24" s="190">
        <v>3</v>
      </c>
      <c r="B24" s="142"/>
      <c r="C24" s="52"/>
      <c r="D24" s="55"/>
      <c r="E24" s="55"/>
      <c r="F24" s="60"/>
      <c r="G24" s="53"/>
      <c r="H24" s="54"/>
      <c r="I24" s="52"/>
      <c r="J24" s="732">
        <f>K24+O24+P24+Q24+R24+S24</f>
        <v>0</v>
      </c>
      <c r="K24" s="383">
        <f t="shared" si="2"/>
        <v>0</v>
      </c>
      <c r="L24" s="381"/>
      <c r="M24" s="387"/>
      <c r="N24" s="381"/>
      <c r="O24" s="216"/>
      <c r="P24" s="216"/>
      <c r="Q24" s="216"/>
      <c r="R24" s="216"/>
      <c r="S24" s="725"/>
      <c r="T24" s="620">
        <f t="shared" si="1"/>
        <v>0</v>
      </c>
      <c r="U24" s="449"/>
      <c r="V24" s="728"/>
      <c r="W24" s="721">
        <f t="shared" si="3"/>
        <v>0</v>
      </c>
      <c r="X24" s="383"/>
      <c r="Y24" s="808"/>
      <c r="Z24" s="622"/>
      <c r="AA24" s="412"/>
      <c r="AB24" s="837"/>
      <c r="AC24" s="54"/>
      <c r="AD24" s="54"/>
      <c r="AE24" s="54"/>
      <c r="AF24" s="249"/>
      <c r="AG24" s="249"/>
      <c r="AH24" s="150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s="658" customFormat="1" ht="12.75" hidden="1">
      <c r="A25" s="190">
        <v>3</v>
      </c>
      <c r="B25" s="142"/>
      <c r="C25" s="645"/>
      <c r="D25" s="646"/>
      <c r="E25" s="646"/>
      <c r="F25" s="647"/>
      <c r="G25" s="626"/>
      <c r="H25" s="623"/>
      <c r="I25" s="645"/>
      <c r="J25" s="732">
        <f>K25+O25+P25+Q25+R25+S25</f>
        <v>0</v>
      </c>
      <c r="K25" s="383">
        <f t="shared" si="2"/>
        <v>0</v>
      </c>
      <c r="L25" s="387"/>
      <c r="M25" s="387"/>
      <c r="N25" s="387"/>
      <c r="O25" s="387"/>
      <c r="P25" s="387"/>
      <c r="Q25" s="387"/>
      <c r="R25" s="384"/>
      <c r="S25" s="725"/>
      <c r="T25" s="620">
        <f t="shared" si="1"/>
        <v>0</v>
      </c>
      <c r="U25" s="449"/>
      <c r="V25" s="728"/>
      <c r="W25" s="721">
        <f t="shared" si="3"/>
        <v>0</v>
      </c>
      <c r="X25" s="383"/>
      <c r="Y25" s="386"/>
      <c r="Z25" s="384"/>
      <c r="AA25" s="412"/>
      <c r="AB25" s="837"/>
      <c r="AC25" s="384"/>
      <c r="AD25" s="384"/>
      <c r="AE25" s="384"/>
      <c r="AF25" s="520"/>
      <c r="AG25" s="520"/>
      <c r="AH25" s="656"/>
      <c r="AJ25" s="657"/>
      <c r="AK25" s="657"/>
      <c r="AL25" s="657"/>
      <c r="AM25" s="657"/>
      <c r="AN25" s="657"/>
      <c r="AO25" s="657"/>
      <c r="AP25" s="657"/>
      <c r="AQ25" s="657"/>
      <c r="AR25" s="657"/>
      <c r="AS25" s="657"/>
    </row>
    <row r="26" spans="1:45" ht="13.5" hidden="1" thickBot="1">
      <c r="A26" s="731">
        <v>1</v>
      </c>
      <c r="B26" s="733"/>
      <c r="C26" s="51"/>
      <c r="D26" s="86"/>
      <c r="E26" s="273"/>
      <c r="F26" s="152"/>
      <c r="G26" s="53"/>
      <c r="H26" s="54"/>
      <c r="I26" s="51"/>
      <c r="J26" s="312">
        <f t="shared" si="0"/>
        <v>0</v>
      </c>
      <c r="K26" s="626">
        <f t="shared" si="2"/>
        <v>0</v>
      </c>
      <c r="L26" s="649"/>
      <c r="M26" s="623"/>
      <c r="N26" s="659"/>
      <c r="O26" s="649"/>
      <c r="P26" s="649"/>
      <c r="Q26" s="649"/>
      <c r="R26" s="623"/>
      <c r="S26" s="624"/>
      <c r="T26" s="651">
        <f t="shared" si="1"/>
        <v>0</v>
      </c>
      <c r="U26" s="624"/>
      <c r="V26" s="686"/>
      <c r="W26" s="625">
        <f t="shared" si="3"/>
        <v>0</v>
      </c>
      <c r="X26" s="383"/>
      <c r="Y26" s="386"/>
      <c r="Z26" s="384"/>
      <c r="AA26" s="412"/>
      <c r="AB26" s="395"/>
      <c r="AC26" s="54"/>
      <c r="AD26" s="54"/>
      <c r="AE26" s="54"/>
      <c r="AF26" s="249"/>
      <c r="AG26" s="249"/>
      <c r="AH26" s="150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2.75" hidden="1">
      <c r="A27" s="109"/>
      <c r="B27" s="142"/>
      <c r="C27" s="633"/>
      <c r="D27" s="133"/>
      <c r="E27" s="132"/>
      <c r="F27" s="290"/>
      <c r="G27" s="133"/>
      <c r="H27" s="132"/>
      <c r="I27" s="112"/>
      <c r="J27" s="52">
        <f t="shared" si="0"/>
        <v>0</v>
      </c>
      <c r="K27" s="225">
        <f t="shared" si="2"/>
        <v>0</v>
      </c>
      <c r="L27" s="225"/>
      <c r="M27" s="225"/>
      <c r="N27" s="225"/>
      <c r="O27" s="225"/>
      <c r="P27" s="225"/>
      <c r="Q27" s="132"/>
      <c r="R27" s="246"/>
      <c r="S27" s="729"/>
      <c r="T27" s="468">
        <f t="shared" si="1"/>
        <v>0</v>
      </c>
      <c r="U27" s="729"/>
      <c r="V27" s="730"/>
      <c r="W27" s="726">
        <f t="shared" si="3"/>
        <v>0</v>
      </c>
      <c r="X27" s="628"/>
      <c r="Y27" s="386"/>
      <c r="Z27" s="630"/>
      <c r="AA27" s="631"/>
      <c r="AB27" s="632"/>
      <c r="AC27" s="132"/>
      <c r="AD27" s="132"/>
      <c r="AE27" s="132"/>
      <c r="AF27" s="132"/>
      <c r="AG27" s="132"/>
      <c r="AH27" s="290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s="658" customFormat="1" ht="13.5" hidden="1" thickBot="1">
      <c r="A28" s="627"/>
      <c r="B28" s="660"/>
      <c r="C28" s="661"/>
      <c r="D28" s="662"/>
      <c r="E28" s="663"/>
      <c r="F28" s="664"/>
      <c r="G28" s="662"/>
      <c r="H28" s="663"/>
      <c r="I28" s="665"/>
      <c r="J28" s="629">
        <f t="shared" si="0"/>
        <v>0</v>
      </c>
      <c r="K28" s="666">
        <f t="shared" si="2"/>
        <v>0</v>
      </c>
      <c r="L28" s="667"/>
      <c r="M28" s="667"/>
      <c r="N28" s="668"/>
      <c r="O28" s="669"/>
      <c r="P28" s="667"/>
      <c r="Q28" s="670"/>
      <c r="R28" s="671"/>
      <c r="S28" s="672"/>
      <c r="T28" s="673">
        <f t="shared" si="1"/>
        <v>0</v>
      </c>
      <c r="U28" s="674"/>
      <c r="V28" s="675"/>
      <c r="W28" s="676">
        <f t="shared" si="3"/>
        <v>0</v>
      </c>
      <c r="X28" s="677"/>
      <c r="Y28" s="678"/>
      <c r="Z28" s="679"/>
      <c r="AA28" s="680"/>
      <c r="AB28" s="681"/>
      <c r="AC28" s="663"/>
      <c r="AD28" s="663"/>
      <c r="AE28" s="663"/>
      <c r="AF28" s="663"/>
      <c r="AG28" s="663"/>
      <c r="AH28" s="664"/>
      <c r="AJ28" s="657"/>
      <c r="AK28" s="657"/>
      <c r="AL28" s="657"/>
      <c r="AM28" s="657"/>
      <c r="AN28" s="657"/>
      <c r="AO28" s="657"/>
      <c r="AP28" s="657"/>
      <c r="AQ28" s="657"/>
      <c r="AR28" s="657"/>
      <c r="AS28" s="657"/>
    </row>
    <row r="29" spans="1:45" ht="17.25" customHeight="1" thickBot="1">
      <c r="A29" s="135"/>
      <c r="B29" s="31" t="s">
        <v>33</v>
      </c>
      <c r="C29" s="77">
        <f>D29+H29</f>
        <v>0</v>
      </c>
      <c r="D29" s="174">
        <f>SUM(D19:D27)</f>
        <v>0</v>
      </c>
      <c r="E29" s="120">
        <f>SUM(E19:E27)</f>
        <v>0</v>
      </c>
      <c r="F29" s="291">
        <f>SUM(F19:F27)</f>
        <v>0</v>
      </c>
      <c r="G29" s="174"/>
      <c r="H29" s="120">
        <f>SUM(H19:H27)</f>
        <v>0</v>
      </c>
      <c r="I29" s="77">
        <f>SUM(I19:I27)</f>
        <v>0</v>
      </c>
      <c r="J29" s="77">
        <f>K29+O29+P29+Q29+R29+S29</f>
        <v>234214</v>
      </c>
      <c r="K29" s="78">
        <f>SUM(K19:K28)</f>
        <v>-62700</v>
      </c>
      <c r="L29" s="78">
        <f aca="true" t="shared" si="4" ref="L29:R29">SUM(L19:L28)</f>
        <v>-61908</v>
      </c>
      <c r="M29" s="78">
        <f t="shared" si="4"/>
        <v>0</v>
      </c>
      <c r="N29" s="78">
        <f t="shared" si="4"/>
        <v>-792</v>
      </c>
      <c r="O29" s="78">
        <f t="shared" si="4"/>
        <v>-21375</v>
      </c>
      <c r="P29" s="78">
        <f t="shared" si="4"/>
        <v>-619</v>
      </c>
      <c r="Q29" s="118">
        <f t="shared" si="4"/>
        <v>0</v>
      </c>
      <c r="R29" s="120">
        <f t="shared" si="4"/>
        <v>103056</v>
      </c>
      <c r="S29" s="291">
        <f>SUM(S18:S28)</f>
        <v>215852</v>
      </c>
      <c r="T29" s="78">
        <f aca="true" t="shared" si="5" ref="T29:T34">S29+U29</f>
        <v>215852</v>
      </c>
      <c r="U29" s="120">
        <f aca="true" t="shared" si="6" ref="U29:AH29">SUM(U18:U28)</f>
        <v>0</v>
      </c>
      <c r="V29" s="120">
        <f t="shared" si="6"/>
        <v>0</v>
      </c>
      <c r="W29" s="120">
        <f t="shared" si="6"/>
        <v>234214</v>
      </c>
      <c r="X29" s="120">
        <f t="shared" si="6"/>
        <v>-86096</v>
      </c>
      <c r="Y29" s="120">
        <f t="shared" si="6"/>
        <v>320310</v>
      </c>
      <c r="Z29" s="120">
        <f t="shared" si="6"/>
        <v>0</v>
      </c>
      <c r="AA29" s="329">
        <f t="shared" si="6"/>
        <v>0</v>
      </c>
      <c r="AB29" s="120">
        <f t="shared" si="6"/>
        <v>-61908</v>
      </c>
      <c r="AC29" s="120">
        <f t="shared" si="6"/>
        <v>0</v>
      </c>
      <c r="AD29" s="120">
        <f t="shared" si="6"/>
        <v>0</v>
      </c>
      <c r="AE29" s="120">
        <f t="shared" si="6"/>
        <v>0</v>
      </c>
      <c r="AF29" s="248">
        <f t="shared" si="6"/>
        <v>0</v>
      </c>
      <c r="AG29" s="248">
        <f t="shared" si="6"/>
        <v>3000</v>
      </c>
      <c r="AH29" s="291">
        <f t="shared" si="6"/>
        <v>0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ht="12.75">
      <c r="A30" s="869">
        <v>3</v>
      </c>
      <c r="B30" s="136" t="s">
        <v>143</v>
      </c>
      <c r="C30" s="884">
        <f aca="true" t="shared" si="7" ref="C30:C37">D30+H30</f>
        <v>0</v>
      </c>
      <c r="D30" s="137"/>
      <c r="E30" s="138"/>
      <c r="F30" s="373"/>
      <c r="G30" s="870"/>
      <c r="H30" s="138"/>
      <c r="I30" s="138"/>
      <c r="J30" s="871">
        <f t="shared" si="0"/>
        <v>-9760</v>
      </c>
      <c r="K30" s="141"/>
      <c r="L30" s="138"/>
      <c r="M30" s="138"/>
      <c r="N30" s="138"/>
      <c r="O30" s="138"/>
      <c r="P30" s="54"/>
      <c r="Q30" s="182"/>
      <c r="R30" s="166"/>
      <c r="S30" s="791">
        <v>-9760</v>
      </c>
      <c r="T30" s="785">
        <f t="shared" si="5"/>
        <v>-21635</v>
      </c>
      <c r="U30" s="470">
        <v>-11875</v>
      </c>
      <c r="V30" s="471"/>
      <c r="W30" s="255">
        <f aca="true" t="shared" si="8" ref="W30:W42">U30+J30</f>
        <v>-21635</v>
      </c>
      <c r="X30" s="54"/>
      <c r="Y30" s="54">
        <v>-21635</v>
      </c>
      <c r="Z30" s="54"/>
      <c r="AA30" s="327"/>
      <c r="AB30" s="128"/>
      <c r="AC30" s="54"/>
      <c r="AD30" s="54"/>
      <c r="AE30" s="54"/>
      <c r="AF30" s="249"/>
      <c r="AG30" s="249"/>
      <c r="AH30" s="150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ht="12.75">
      <c r="A31" s="44">
        <v>3</v>
      </c>
      <c r="B31" s="48" t="s">
        <v>145</v>
      </c>
      <c r="C31" s="52">
        <f t="shared" si="7"/>
        <v>0</v>
      </c>
      <c r="D31" s="55"/>
      <c r="E31" s="55"/>
      <c r="F31" s="60"/>
      <c r="G31" s="53"/>
      <c r="H31" s="55"/>
      <c r="I31" s="52"/>
      <c r="J31" s="52">
        <f t="shared" si="0"/>
        <v>122300</v>
      </c>
      <c r="K31" s="55"/>
      <c r="L31" s="55"/>
      <c r="M31" s="55"/>
      <c r="N31" s="55"/>
      <c r="O31" s="55"/>
      <c r="P31" s="55"/>
      <c r="Q31" s="60"/>
      <c r="R31" s="54">
        <v>122300</v>
      </c>
      <c r="S31" s="150"/>
      <c r="T31" s="785">
        <f t="shared" si="5"/>
        <v>0</v>
      </c>
      <c r="U31" s="273"/>
      <c r="V31" s="54"/>
      <c r="W31" s="255">
        <f t="shared" si="8"/>
        <v>122300</v>
      </c>
      <c r="X31" s="54"/>
      <c r="Y31" s="54">
        <v>122300</v>
      </c>
      <c r="Z31" s="54"/>
      <c r="AA31" s="327"/>
      <c r="AB31" s="128"/>
      <c r="AC31" s="54"/>
      <c r="AD31" s="54"/>
      <c r="AE31" s="54"/>
      <c r="AF31" s="249"/>
      <c r="AG31" s="249"/>
      <c r="AH31" s="150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ht="12.75">
      <c r="A32" s="177">
        <v>1</v>
      </c>
      <c r="B32" s="872" t="s">
        <v>148</v>
      </c>
      <c r="C32" s="312">
        <f t="shared" si="7"/>
        <v>0</v>
      </c>
      <c r="D32" s="702"/>
      <c r="E32" s="702"/>
      <c r="F32" s="703"/>
      <c r="G32" s="704"/>
      <c r="H32" s="702"/>
      <c r="I32" s="312"/>
      <c r="J32" s="312">
        <f t="shared" si="0"/>
        <v>-100</v>
      </c>
      <c r="K32" s="702"/>
      <c r="L32" s="702"/>
      <c r="M32" s="702"/>
      <c r="N32" s="702"/>
      <c r="O32" s="702"/>
      <c r="P32" s="702"/>
      <c r="Q32" s="703"/>
      <c r="R32" s="705"/>
      <c r="S32" s="708">
        <v>-100</v>
      </c>
      <c r="T32" s="873">
        <f t="shared" si="5"/>
        <v>0</v>
      </c>
      <c r="U32" s="705">
        <v>100</v>
      </c>
      <c r="V32" s="705"/>
      <c r="W32" s="254">
        <f t="shared" si="8"/>
        <v>0</v>
      </c>
      <c r="X32" s="705"/>
      <c r="Y32" s="705"/>
      <c r="Z32" s="705"/>
      <c r="AA32" s="874"/>
      <c r="AB32" s="875"/>
      <c r="AC32" s="54"/>
      <c r="AD32" s="54"/>
      <c r="AE32" s="54"/>
      <c r="AF32" s="167"/>
      <c r="AG32" s="167"/>
      <c r="AH32" s="150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ht="12.75">
      <c r="A33" s="44">
        <v>3</v>
      </c>
      <c r="B33" s="48" t="s">
        <v>149</v>
      </c>
      <c r="C33" s="52">
        <f t="shared" si="7"/>
        <v>0</v>
      </c>
      <c r="D33" s="55"/>
      <c r="E33" s="55"/>
      <c r="F33" s="60"/>
      <c r="G33" s="53"/>
      <c r="H33" s="55"/>
      <c r="I33" s="52"/>
      <c r="J33" s="52">
        <f t="shared" si="0"/>
        <v>77646</v>
      </c>
      <c r="K33" s="55"/>
      <c r="L33" s="55"/>
      <c r="M33" s="55"/>
      <c r="N33" s="55"/>
      <c r="O33" s="55"/>
      <c r="P33" s="55"/>
      <c r="Q33" s="60"/>
      <c r="R33" s="54">
        <v>77646</v>
      </c>
      <c r="S33" s="150"/>
      <c r="T33" s="785">
        <f t="shared" si="5"/>
        <v>0</v>
      </c>
      <c r="U33" s="54"/>
      <c r="V33" s="54"/>
      <c r="W33" s="255">
        <f t="shared" si="8"/>
        <v>77646</v>
      </c>
      <c r="X33" s="54"/>
      <c r="Y33" s="54">
        <v>77646</v>
      </c>
      <c r="Z33" s="54"/>
      <c r="AA33" s="330"/>
      <c r="AB33" s="176"/>
      <c r="AC33" s="54"/>
      <c r="AD33" s="54"/>
      <c r="AE33" s="54"/>
      <c r="AF33" s="167"/>
      <c r="AG33" s="167"/>
      <c r="AH33" s="150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ht="12.75">
      <c r="A34" s="83">
        <v>3</v>
      </c>
      <c r="B34" s="143" t="s">
        <v>151</v>
      </c>
      <c r="C34" s="84">
        <f t="shared" si="7"/>
        <v>0</v>
      </c>
      <c r="D34" s="85"/>
      <c r="E34" s="85"/>
      <c r="F34" s="151"/>
      <c r="G34" s="86"/>
      <c r="H34" s="85"/>
      <c r="I34" s="84"/>
      <c r="J34" s="52">
        <f t="shared" si="0"/>
        <v>80733</v>
      </c>
      <c r="K34" s="85"/>
      <c r="L34" s="85"/>
      <c r="M34" s="85"/>
      <c r="N34" s="85"/>
      <c r="O34" s="85"/>
      <c r="P34" s="85"/>
      <c r="Q34" s="151"/>
      <c r="R34" s="273"/>
      <c r="S34" s="152">
        <v>80733</v>
      </c>
      <c r="T34" s="785">
        <f t="shared" si="5"/>
        <v>450000</v>
      </c>
      <c r="U34" s="273">
        <v>369267</v>
      </c>
      <c r="V34" s="54"/>
      <c r="W34" s="255">
        <f t="shared" si="8"/>
        <v>450000</v>
      </c>
      <c r="X34" s="273"/>
      <c r="Y34" s="273">
        <v>450000</v>
      </c>
      <c r="Z34" s="273"/>
      <c r="AA34" s="327"/>
      <c r="AB34" s="128"/>
      <c r="AC34" s="273"/>
      <c r="AD34" s="273"/>
      <c r="AE34" s="273"/>
      <c r="AF34" s="249"/>
      <c r="AG34" s="249"/>
      <c r="AH34" s="152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ht="12.75">
      <c r="A35" s="177">
        <v>1</v>
      </c>
      <c r="B35" s="872" t="s">
        <v>153</v>
      </c>
      <c r="C35" s="84">
        <f t="shared" si="7"/>
        <v>0</v>
      </c>
      <c r="D35" s="85"/>
      <c r="E35" s="85"/>
      <c r="F35" s="151"/>
      <c r="G35" s="86"/>
      <c r="H35" s="85"/>
      <c r="I35" s="84"/>
      <c r="J35" s="876">
        <f t="shared" si="0"/>
        <v>856</v>
      </c>
      <c r="K35" s="85"/>
      <c r="L35" s="85"/>
      <c r="M35" s="85"/>
      <c r="N35" s="85"/>
      <c r="O35" s="85"/>
      <c r="P35" s="85"/>
      <c r="Q35" s="151"/>
      <c r="R35" s="273"/>
      <c r="S35" s="624">
        <v>856</v>
      </c>
      <c r="T35" s="878">
        <f aca="true" t="shared" si="9" ref="T35:T42">S35+U35</f>
        <v>0</v>
      </c>
      <c r="U35" s="877">
        <v>-856</v>
      </c>
      <c r="V35" s="273"/>
      <c r="W35" s="255">
        <f t="shared" si="8"/>
        <v>0</v>
      </c>
      <c r="X35" s="273"/>
      <c r="Y35" s="273"/>
      <c r="Z35" s="273"/>
      <c r="AA35" s="327"/>
      <c r="AB35" s="128"/>
      <c r="AC35" s="273"/>
      <c r="AD35" s="273"/>
      <c r="AE35" s="273"/>
      <c r="AF35" s="249"/>
      <c r="AG35" s="249"/>
      <c r="AH35" s="152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ht="12.75">
      <c r="A36" s="177">
        <v>1</v>
      </c>
      <c r="B36" s="872" t="s">
        <v>156</v>
      </c>
      <c r="C36" s="84">
        <f t="shared" si="7"/>
        <v>0</v>
      </c>
      <c r="D36" s="85"/>
      <c r="E36" s="85"/>
      <c r="F36" s="151"/>
      <c r="G36" s="86"/>
      <c r="H36" s="85"/>
      <c r="I36" s="84"/>
      <c r="J36" s="876">
        <f t="shared" si="0"/>
        <v>6956</v>
      </c>
      <c r="K36" s="85"/>
      <c r="L36" s="85"/>
      <c r="M36" s="85"/>
      <c r="N36" s="85"/>
      <c r="O36" s="85"/>
      <c r="P36" s="85"/>
      <c r="Q36" s="151"/>
      <c r="R36" s="273"/>
      <c r="S36" s="624">
        <v>6956</v>
      </c>
      <c r="T36" s="878">
        <f t="shared" si="9"/>
        <v>0</v>
      </c>
      <c r="U36" s="877">
        <v>-6956</v>
      </c>
      <c r="V36" s="273"/>
      <c r="W36" s="255">
        <f t="shared" si="8"/>
        <v>0</v>
      </c>
      <c r="X36" s="273"/>
      <c r="Y36" s="273"/>
      <c r="Z36" s="273"/>
      <c r="AA36" s="327"/>
      <c r="AB36" s="128"/>
      <c r="AC36" s="273"/>
      <c r="AD36" s="273"/>
      <c r="AE36" s="273"/>
      <c r="AF36" s="249"/>
      <c r="AG36" s="249"/>
      <c r="AH36" s="152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ht="13.5" thickBot="1">
      <c r="A37" s="177">
        <v>1</v>
      </c>
      <c r="B37" s="872" t="s">
        <v>158</v>
      </c>
      <c r="C37" s="84">
        <f t="shared" si="7"/>
        <v>0</v>
      </c>
      <c r="D37" s="85"/>
      <c r="E37" s="85"/>
      <c r="F37" s="151"/>
      <c r="G37" s="86"/>
      <c r="H37" s="85"/>
      <c r="I37" s="84"/>
      <c r="J37" s="876">
        <f t="shared" si="0"/>
        <v>-3000</v>
      </c>
      <c r="K37" s="85"/>
      <c r="L37" s="85"/>
      <c r="M37" s="85"/>
      <c r="N37" s="85"/>
      <c r="O37" s="85"/>
      <c r="P37" s="85"/>
      <c r="Q37" s="151"/>
      <c r="R37" s="273"/>
      <c r="S37" s="877">
        <v>-3000</v>
      </c>
      <c r="T37" s="877">
        <f t="shared" si="9"/>
        <v>0</v>
      </c>
      <c r="U37" s="877">
        <v>3000</v>
      </c>
      <c r="V37" s="273"/>
      <c r="W37" s="255">
        <f t="shared" si="8"/>
        <v>0</v>
      </c>
      <c r="X37" s="273"/>
      <c r="Y37" s="273"/>
      <c r="Z37" s="273"/>
      <c r="AA37" s="327"/>
      <c r="AB37" s="128"/>
      <c r="AC37" s="273"/>
      <c r="AD37" s="273"/>
      <c r="AE37" s="273"/>
      <c r="AF37" s="249"/>
      <c r="AG37" s="249"/>
      <c r="AH37" s="152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12.75" hidden="1">
      <c r="A38" s="88"/>
      <c r="B38" s="143" t="s">
        <v>154</v>
      </c>
      <c r="C38" s="84"/>
      <c r="D38" s="85"/>
      <c r="E38" s="85"/>
      <c r="F38" s="151"/>
      <c r="G38" s="86"/>
      <c r="H38" s="85"/>
      <c r="I38" s="84"/>
      <c r="J38" s="84">
        <f t="shared" si="0"/>
        <v>0</v>
      </c>
      <c r="K38" s="85"/>
      <c r="L38" s="85"/>
      <c r="M38" s="85"/>
      <c r="N38" s="85"/>
      <c r="O38" s="85"/>
      <c r="P38" s="85"/>
      <c r="Q38" s="151"/>
      <c r="R38" s="273"/>
      <c r="S38" s="152"/>
      <c r="T38" s="785">
        <f t="shared" si="9"/>
        <v>0</v>
      </c>
      <c r="U38" s="273"/>
      <c r="V38" s="273"/>
      <c r="W38" s="255">
        <f t="shared" si="8"/>
        <v>0</v>
      </c>
      <c r="X38" s="273"/>
      <c r="Y38" s="273"/>
      <c r="Z38" s="273"/>
      <c r="AA38" s="327"/>
      <c r="AB38" s="128"/>
      <c r="AC38" s="273"/>
      <c r="AD38" s="273"/>
      <c r="AE38" s="273"/>
      <c r="AF38" s="249"/>
      <c r="AG38" s="249"/>
      <c r="AH38" s="152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ht="12.75" hidden="1">
      <c r="A39" s="88"/>
      <c r="B39" s="143" t="s">
        <v>154</v>
      </c>
      <c r="C39" s="84"/>
      <c r="D39" s="85"/>
      <c r="E39" s="85"/>
      <c r="F39" s="151"/>
      <c r="G39" s="86"/>
      <c r="H39" s="85"/>
      <c r="I39" s="84"/>
      <c r="J39" s="84">
        <f t="shared" si="0"/>
        <v>0</v>
      </c>
      <c r="K39" s="85"/>
      <c r="L39" s="85"/>
      <c r="M39" s="85"/>
      <c r="N39" s="85"/>
      <c r="O39" s="85"/>
      <c r="P39" s="85"/>
      <c r="Q39" s="151"/>
      <c r="R39" s="273"/>
      <c r="S39" s="152"/>
      <c r="T39" s="785">
        <f t="shared" si="9"/>
        <v>0</v>
      </c>
      <c r="U39" s="273"/>
      <c r="V39" s="273"/>
      <c r="W39" s="255">
        <f t="shared" si="8"/>
        <v>0</v>
      </c>
      <c r="X39" s="273"/>
      <c r="Y39" s="273"/>
      <c r="Z39" s="273"/>
      <c r="AA39" s="327"/>
      <c r="AB39" s="128"/>
      <c r="AC39" s="273"/>
      <c r="AD39" s="273"/>
      <c r="AE39" s="273"/>
      <c r="AF39" s="249"/>
      <c r="AG39" s="249"/>
      <c r="AH39" s="152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ht="12.75" hidden="1">
      <c r="A40" s="88"/>
      <c r="B40" s="143" t="s">
        <v>154</v>
      </c>
      <c r="C40" s="84"/>
      <c r="D40" s="85"/>
      <c r="E40" s="85"/>
      <c r="F40" s="151"/>
      <c r="G40" s="86"/>
      <c r="H40" s="85"/>
      <c r="I40" s="84"/>
      <c r="J40" s="84">
        <f t="shared" si="0"/>
        <v>0</v>
      </c>
      <c r="K40" s="85"/>
      <c r="L40" s="85"/>
      <c r="M40" s="85"/>
      <c r="N40" s="85"/>
      <c r="O40" s="85"/>
      <c r="P40" s="85"/>
      <c r="Q40" s="151"/>
      <c r="R40" s="273"/>
      <c r="S40" s="152"/>
      <c r="T40" s="785">
        <f t="shared" si="9"/>
        <v>0</v>
      </c>
      <c r="U40" s="273"/>
      <c r="V40" s="273"/>
      <c r="W40" s="255">
        <f t="shared" si="8"/>
        <v>0</v>
      </c>
      <c r="X40" s="273"/>
      <c r="Y40" s="273"/>
      <c r="Z40" s="273"/>
      <c r="AA40" s="327"/>
      <c r="AB40" s="128"/>
      <c r="AC40" s="273"/>
      <c r="AD40" s="273"/>
      <c r="AE40" s="273"/>
      <c r="AF40" s="249"/>
      <c r="AG40" s="249"/>
      <c r="AH40" s="152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12.75" hidden="1">
      <c r="A41" s="88"/>
      <c r="B41" s="143"/>
      <c r="C41" s="84"/>
      <c r="D41" s="85"/>
      <c r="E41" s="85"/>
      <c r="F41" s="151"/>
      <c r="G41" s="86"/>
      <c r="H41" s="85"/>
      <c r="I41" s="84"/>
      <c r="J41" s="84">
        <f t="shared" si="0"/>
        <v>0</v>
      </c>
      <c r="K41" s="85"/>
      <c r="L41" s="85"/>
      <c r="M41" s="85"/>
      <c r="N41" s="85"/>
      <c r="O41" s="85"/>
      <c r="P41" s="85"/>
      <c r="Q41" s="151"/>
      <c r="R41" s="273"/>
      <c r="S41" s="152"/>
      <c r="T41" s="785">
        <f t="shared" si="9"/>
        <v>0</v>
      </c>
      <c r="U41" s="273"/>
      <c r="V41" s="273"/>
      <c r="W41" s="255">
        <f t="shared" si="8"/>
        <v>0</v>
      </c>
      <c r="X41" s="273"/>
      <c r="Y41" s="273"/>
      <c r="Z41" s="273"/>
      <c r="AA41" s="327"/>
      <c r="AB41" s="128"/>
      <c r="AC41" s="273"/>
      <c r="AD41" s="273"/>
      <c r="AE41" s="273"/>
      <c r="AF41" s="249"/>
      <c r="AG41" s="249"/>
      <c r="AH41" s="152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13.5" hidden="1" thickBot="1">
      <c r="A42" s="88"/>
      <c r="B42" s="143"/>
      <c r="C42" s="84"/>
      <c r="D42" s="85"/>
      <c r="E42" s="85"/>
      <c r="F42" s="151"/>
      <c r="G42" s="86"/>
      <c r="H42" s="85"/>
      <c r="I42" s="84"/>
      <c r="J42" s="84">
        <f>K42+O42+P42+Q42+R42</f>
        <v>0</v>
      </c>
      <c r="K42" s="85"/>
      <c r="L42" s="85"/>
      <c r="M42" s="85"/>
      <c r="N42" s="85"/>
      <c r="O42" s="85"/>
      <c r="P42" s="85"/>
      <c r="Q42" s="151"/>
      <c r="R42" s="273"/>
      <c r="S42" s="152"/>
      <c r="T42" s="785">
        <f t="shared" si="9"/>
        <v>0</v>
      </c>
      <c r="U42" s="273"/>
      <c r="V42" s="273"/>
      <c r="W42" s="255">
        <f t="shared" si="8"/>
        <v>0</v>
      </c>
      <c r="X42" s="273"/>
      <c r="Y42" s="273"/>
      <c r="Z42" s="273"/>
      <c r="AA42" s="327"/>
      <c r="AB42" s="128"/>
      <c r="AC42" s="273"/>
      <c r="AD42" s="273"/>
      <c r="AE42" s="273"/>
      <c r="AF42" s="249"/>
      <c r="AG42" s="249"/>
      <c r="AH42" s="152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ht="13.5" thickBot="1">
      <c r="A43" s="97"/>
      <c r="B43" s="31" t="s">
        <v>34</v>
      </c>
      <c r="C43" s="77">
        <f aca="true" t="shared" si="10" ref="C43:V43">SUM(C30:C42)</f>
        <v>0</v>
      </c>
      <c r="D43" s="174">
        <f t="shared" si="10"/>
        <v>0</v>
      </c>
      <c r="E43" s="120"/>
      <c r="F43" s="291"/>
      <c r="G43" s="174"/>
      <c r="H43" s="120">
        <f t="shared" si="10"/>
        <v>0</v>
      </c>
      <c r="I43" s="120">
        <f t="shared" si="10"/>
        <v>0</v>
      </c>
      <c r="J43" s="291">
        <f t="shared" si="10"/>
        <v>275631</v>
      </c>
      <c r="K43" s="78">
        <f t="shared" si="10"/>
        <v>0</v>
      </c>
      <c r="L43" s="78">
        <f t="shared" si="10"/>
        <v>0</v>
      </c>
      <c r="M43" s="78"/>
      <c r="N43" s="78">
        <f t="shared" si="10"/>
        <v>0</v>
      </c>
      <c r="O43" s="78">
        <f t="shared" si="10"/>
        <v>0</v>
      </c>
      <c r="P43" s="78">
        <f t="shared" si="10"/>
        <v>0</v>
      </c>
      <c r="Q43" s="118">
        <f t="shared" si="10"/>
        <v>0</v>
      </c>
      <c r="R43" s="120">
        <f t="shared" si="10"/>
        <v>199946</v>
      </c>
      <c r="S43" s="291">
        <f t="shared" si="10"/>
        <v>75685</v>
      </c>
      <c r="T43" s="78">
        <f t="shared" si="10"/>
        <v>428365</v>
      </c>
      <c r="U43" s="120">
        <f t="shared" si="10"/>
        <v>352680</v>
      </c>
      <c r="V43" s="120">
        <f t="shared" si="10"/>
        <v>0</v>
      </c>
      <c r="W43" s="120">
        <f>U43+J43</f>
        <v>628311</v>
      </c>
      <c r="X43" s="120">
        <f>SUM(X30:X42)</f>
        <v>0</v>
      </c>
      <c r="Y43" s="120">
        <f>SUM(Y30:Y42)</f>
        <v>628311</v>
      </c>
      <c r="Z43" s="120"/>
      <c r="AA43" s="329">
        <f>SUM(AA30:AA42)</f>
        <v>0</v>
      </c>
      <c r="AB43" s="397">
        <f aca="true" t="shared" si="11" ref="AB43:AH43">SUM(AB30:AB42)</f>
        <v>0</v>
      </c>
      <c r="AC43" s="120">
        <f t="shared" si="11"/>
        <v>0</v>
      </c>
      <c r="AD43" s="120">
        <f t="shared" si="11"/>
        <v>0</v>
      </c>
      <c r="AE43" s="120">
        <f t="shared" si="11"/>
        <v>0</v>
      </c>
      <c r="AF43" s="248">
        <f t="shared" si="11"/>
        <v>0</v>
      </c>
      <c r="AG43" s="248">
        <f t="shared" si="11"/>
        <v>0</v>
      </c>
      <c r="AH43" s="291">
        <f t="shared" si="11"/>
        <v>0</v>
      </c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2.75">
      <c r="A44" s="89">
        <v>3</v>
      </c>
      <c r="B44" s="136" t="s">
        <v>159</v>
      </c>
      <c r="C44" s="884">
        <f>D44+H44</f>
        <v>0</v>
      </c>
      <c r="D44" s="908"/>
      <c r="E44" s="887"/>
      <c r="F44" s="892"/>
      <c r="G44" s="908"/>
      <c r="H44" s="887"/>
      <c r="I44" s="887"/>
      <c r="J44" s="892">
        <f aca="true" t="shared" si="12" ref="J44:J57">K44+O44+P44+Q44+R44+S44</f>
        <v>-8623</v>
      </c>
      <c r="K44" s="91"/>
      <c r="L44" s="91"/>
      <c r="M44" s="91"/>
      <c r="N44" s="91"/>
      <c r="O44" s="91"/>
      <c r="P44" s="885"/>
      <c r="Q44" s="886"/>
      <c r="R44" s="887">
        <v>-8623</v>
      </c>
      <c r="S44" s="892"/>
      <c r="T44" s="885">
        <f aca="true" t="shared" si="13" ref="T44:T57">S44+U44</f>
        <v>0</v>
      </c>
      <c r="U44" s="887"/>
      <c r="V44" s="887"/>
      <c r="W44" s="887">
        <f>J44+U44+V44</f>
        <v>-8623</v>
      </c>
      <c r="X44" s="887"/>
      <c r="Y44" s="887">
        <v>-8623</v>
      </c>
      <c r="Z44" s="187"/>
      <c r="AA44" s="331"/>
      <c r="AB44" s="398"/>
      <c r="AC44" s="187"/>
      <c r="AD44" s="187"/>
      <c r="AE44" s="187"/>
      <c r="AF44" s="250"/>
      <c r="AG44" s="250"/>
      <c r="AH44" s="155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2.75">
      <c r="A45" s="83">
        <v>3</v>
      </c>
      <c r="B45" s="142" t="s">
        <v>163</v>
      </c>
      <c r="C45" s="879">
        <f aca="true" t="shared" si="14" ref="C45:C57">D45+H45</f>
        <v>0</v>
      </c>
      <c r="D45" s="468"/>
      <c r="E45" s="411"/>
      <c r="F45" s="725"/>
      <c r="G45" s="468"/>
      <c r="H45" s="411"/>
      <c r="I45" s="411"/>
      <c r="J45" s="725">
        <f t="shared" si="12"/>
        <v>-8500</v>
      </c>
      <c r="K45" s="94"/>
      <c r="L45" s="94"/>
      <c r="M45" s="94"/>
      <c r="N45" s="94"/>
      <c r="O45" s="94"/>
      <c r="P45" s="620"/>
      <c r="Q45" s="893"/>
      <c r="R45" s="411">
        <v>5100</v>
      </c>
      <c r="S45" s="725">
        <v>-13600</v>
      </c>
      <c r="T45" s="620">
        <f t="shared" si="13"/>
        <v>-18700</v>
      </c>
      <c r="U45" s="411">
        <v>-5100</v>
      </c>
      <c r="V45" s="411"/>
      <c r="W45" s="411">
        <f aca="true" t="shared" si="15" ref="W45:W57">J45+U45+V45</f>
        <v>-13600</v>
      </c>
      <c r="X45" s="411"/>
      <c r="Y45" s="411">
        <v>-13600</v>
      </c>
      <c r="Z45" s="188"/>
      <c r="AA45" s="332"/>
      <c r="AB45" s="399"/>
      <c r="AC45" s="188"/>
      <c r="AD45" s="188"/>
      <c r="AE45" s="188"/>
      <c r="AF45" s="251"/>
      <c r="AG45" s="251"/>
      <c r="AH45" s="157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2.75">
      <c r="A46" s="83">
        <v>3</v>
      </c>
      <c r="B46" s="142" t="s">
        <v>164</v>
      </c>
      <c r="C46" s="879">
        <f t="shared" si="14"/>
        <v>0</v>
      </c>
      <c r="D46" s="468"/>
      <c r="E46" s="411"/>
      <c r="F46" s="725"/>
      <c r="G46" s="468"/>
      <c r="H46" s="411"/>
      <c r="I46" s="411"/>
      <c r="J46" s="725">
        <f t="shared" si="12"/>
        <v>7249</v>
      </c>
      <c r="K46" s="94"/>
      <c r="L46" s="94"/>
      <c r="M46" s="94"/>
      <c r="N46" s="94"/>
      <c r="O46" s="94"/>
      <c r="P46" s="620"/>
      <c r="Q46" s="893"/>
      <c r="R46" s="411">
        <v>7249</v>
      </c>
      <c r="S46" s="725"/>
      <c r="T46" s="620">
        <f t="shared" si="13"/>
        <v>0</v>
      </c>
      <c r="U46" s="411"/>
      <c r="V46" s="411"/>
      <c r="W46" s="411">
        <f t="shared" si="15"/>
        <v>7249</v>
      </c>
      <c r="X46" s="411"/>
      <c r="Y46" s="411">
        <v>7249</v>
      </c>
      <c r="Z46" s="188"/>
      <c r="AA46" s="332"/>
      <c r="AB46" s="399"/>
      <c r="AC46" s="188"/>
      <c r="AD46" s="188"/>
      <c r="AE46" s="188"/>
      <c r="AF46" s="251"/>
      <c r="AG46" s="251"/>
      <c r="AH46" s="157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2.75">
      <c r="A47" s="189">
        <v>1</v>
      </c>
      <c r="B47" s="872" t="s">
        <v>166</v>
      </c>
      <c r="C47" s="879">
        <f t="shared" si="14"/>
        <v>0</v>
      </c>
      <c r="D47" s="468"/>
      <c r="E47" s="411"/>
      <c r="F47" s="725"/>
      <c r="G47" s="468"/>
      <c r="H47" s="411"/>
      <c r="I47" s="411"/>
      <c r="J47" s="624">
        <f t="shared" si="12"/>
        <v>5000</v>
      </c>
      <c r="K47" s="94"/>
      <c r="L47" s="94"/>
      <c r="M47" s="94"/>
      <c r="N47" s="94"/>
      <c r="O47" s="94"/>
      <c r="P47" s="620"/>
      <c r="Q47" s="893"/>
      <c r="R47" s="411"/>
      <c r="S47" s="624">
        <v>5000</v>
      </c>
      <c r="T47" s="909">
        <f t="shared" si="13"/>
        <v>0</v>
      </c>
      <c r="U47" s="877">
        <v>-5000</v>
      </c>
      <c r="V47" s="877"/>
      <c r="W47" s="877">
        <f t="shared" si="15"/>
        <v>0</v>
      </c>
      <c r="X47" s="877"/>
      <c r="Y47" s="877"/>
      <c r="Z47" s="188"/>
      <c r="AA47" s="332"/>
      <c r="AB47" s="399"/>
      <c r="AC47" s="188"/>
      <c r="AD47" s="188"/>
      <c r="AE47" s="188"/>
      <c r="AF47" s="251"/>
      <c r="AG47" s="251"/>
      <c r="AH47" s="157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12.75">
      <c r="A48" s="173">
        <v>3</v>
      </c>
      <c r="B48" s="142" t="s">
        <v>168</v>
      </c>
      <c r="C48" s="879">
        <f t="shared" si="14"/>
        <v>0</v>
      </c>
      <c r="D48" s="468"/>
      <c r="E48" s="411"/>
      <c r="F48" s="725"/>
      <c r="G48" s="468"/>
      <c r="H48" s="411"/>
      <c r="I48" s="411"/>
      <c r="J48" s="725">
        <f t="shared" si="12"/>
        <v>-750</v>
      </c>
      <c r="K48" s="94"/>
      <c r="L48" s="94"/>
      <c r="M48" s="94"/>
      <c r="N48" s="94"/>
      <c r="O48" s="94"/>
      <c r="P48" s="896"/>
      <c r="Q48" s="902"/>
      <c r="R48" s="897"/>
      <c r="S48" s="900">
        <v>-750</v>
      </c>
      <c r="T48" s="896">
        <f t="shared" si="13"/>
        <v>-750</v>
      </c>
      <c r="U48" s="897"/>
      <c r="V48" s="897"/>
      <c r="W48" s="897">
        <f t="shared" si="15"/>
        <v>-750</v>
      </c>
      <c r="X48" s="897"/>
      <c r="Y48" s="897">
        <v>-750</v>
      </c>
      <c r="Z48" s="188"/>
      <c r="AA48" s="332"/>
      <c r="AB48" s="399"/>
      <c r="AC48" s="188"/>
      <c r="AD48" s="188"/>
      <c r="AE48" s="188"/>
      <c r="AF48" s="251"/>
      <c r="AG48" s="251"/>
      <c r="AH48" s="157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ht="12.75">
      <c r="A49" s="189">
        <v>1</v>
      </c>
      <c r="B49" s="872" t="s">
        <v>169</v>
      </c>
      <c r="C49" s="879">
        <f t="shared" si="14"/>
        <v>0</v>
      </c>
      <c r="D49" s="468"/>
      <c r="E49" s="411"/>
      <c r="F49" s="725"/>
      <c r="G49" s="468"/>
      <c r="H49" s="411"/>
      <c r="I49" s="411"/>
      <c r="J49" s="725">
        <f t="shared" si="12"/>
        <v>-192</v>
      </c>
      <c r="K49" s="94"/>
      <c r="L49" s="94"/>
      <c r="M49" s="94"/>
      <c r="N49" s="94"/>
      <c r="O49" s="94"/>
      <c r="P49" s="896"/>
      <c r="Q49" s="902"/>
      <c r="R49" s="877">
        <v>-192</v>
      </c>
      <c r="S49" s="624"/>
      <c r="T49" s="909">
        <f t="shared" si="13"/>
        <v>0</v>
      </c>
      <c r="U49" s="877"/>
      <c r="V49" s="877"/>
      <c r="W49" s="877">
        <f t="shared" si="15"/>
        <v>-192</v>
      </c>
      <c r="X49" s="877"/>
      <c r="Y49" s="877">
        <v>-192</v>
      </c>
      <c r="Z49" s="188"/>
      <c r="AA49" s="332"/>
      <c r="AB49" s="399"/>
      <c r="AC49" s="188"/>
      <c r="AD49" s="188"/>
      <c r="AE49" s="188"/>
      <c r="AF49" s="251"/>
      <c r="AG49" s="251"/>
      <c r="AH49" s="157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ht="12.75">
      <c r="A50" s="173">
        <v>3</v>
      </c>
      <c r="B50" s="142" t="s">
        <v>170</v>
      </c>
      <c r="C50" s="879">
        <f t="shared" si="14"/>
        <v>0</v>
      </c>
      <c r="D50" s="468"/>
      <c r="E50" s="411"/>
      <c r="F50" s="725"/>
      <c r="G50" s="468"/>
      <c r="H50" s="411"/>
      <c r="I50" s="411"/>
      <c r="J50" s="725">
        <f t="shared" si="12"/>
        <v>0</v>
      </c>
      <c r="K50" s="94"/>
      <c r="L50" s="94"/>
      <c r="M50" s="94"/>
      <c r="N50" s="94"/>
      <c r="O50" s="94"/>
      <c r="P50" s="896"/>
      <c r="Q50" s="902"/>
      <c r="R50" s="897"/>
      <c r="S50" s="900"/>
      <c r="T50" s="896">
        <f t="shared" si="13"/>
        <v>33428</v>
      </c>
      <c r="U50" s="897">
        <v>33428</v>
      </c>
      <c r="V50" s="897"/>
      <c r="W50" s="897">
        <f t="shared" si="15"/>
        <v>33428</v>
      </c>
      <c r="X50" s="897"/>
      <c r="Y50" s="897">
        <v>33428</v>
      </c>
      <c r="Z50" s="188"/>
      <c r="AA50" s="332"/>
      <c r="AB50" s="399"/>
      <c r="AC50" s="188"/>
      <c r="AD50" s="188"/>
      <c r="AE50" s="188"/>
      <c r="AF50" s="251"/>
      <c r="AG50" s="251"/>
      <c r="AH50" s="157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ht="12.75">
      <c r="A51" s="173">
        <v>3</v>
      </c>
      <c r="B51" s="142" t="s">
        <v>171</v>
      </c>
      <c r="C51" s="879">
        <f t="shared" si="14"/>
        <v>0</v>
      </c>
      <c r="D51" s="468"/>
      <c r="E51" s="411"/>
      <c r="F51" s="725"/>
      <c r="G51" s="468"/>
      <c r="H51" s="411"/>
      <c r="I51" s="411"/>
      <c r="J51" s="725">
        <f t="shared" si="12"/>
        <v>0</v>
      </c>
      <c r="K51" s="94"/>
      <c r="L51" s="94"/>
      <c r="M51" s="94"/>
      <c r="N51" s="94"/>
      <c r="O51" s="94"/>
      <c r="P51" s="896"/>
      <c r="Q51" s="902"/>
      <c r="R51" s="897"/>
      <c r="S51" s="900"/>
      <c r="T51" s="896">
        <f t="shared" si="13"/>
        <v>25000</v>
      </c>
      <c r="U51" s="897">
        <v>25000</v>
      </c>
      <c r="V51" s="897"/>
      <c r="W51" s="897">
        <f t="shared" si="15"/>
        <v>25000</v>
      </c>
      <c r="X51" s="897"/>
      <c r="Y51" s="897">
        <v>25000</v>
      </c>
      <c r="Z51" s="188"/>
      <c r="AA51" s="332"/>
      <c r="AB51" s="399"/>
      <c r="AC51" s="188"/>
      <c r="AD51" s="188"/>
      <c r="AE51" s="188"/>
      <c r="AF51" s="251"/>
      <c r="AG51" s="251"/>
      <c r="AH51" s="157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ht="12.75">
      <c r="A52" s="173">
        <v>3</v>
      </c>
      <c r="B52" s="142" t="s">
        <v>173</v>
      </c>
      <c r="C52" s="879">
        <f t="shared" si="14"/>
        <v>0</v>
      </c>
      <c r="D52" s="468"/>
      <c r="E52" s="411"/>
      <c r="F52" s="725"/>
      <c r="G52" s="468"/>
      <c r="H52" s="411"/>
      <c r="I52" s="411"/>
      <c r="J52" s="725">
        <f t="shared" si="12"/>
        <v>4800</v>
      </c>
      <c r="K52" s="94"/>
      <c r="L52" s="94"/>
      <c r="M52" s="94"/>
      <c r="N52" s="94"/>
      <c r="O52" s="94"/>
      <c r="P52" s="896"/>
      <c r="Q52" s="902"/>
      <c r="R52" s="897">
        <v>4800</v>
      </c>
      <c r="S52" s="900"/>
      <c r="T52" s="896">
        <f t="shared" si="13"/>
        <v>0</v>
      </c>
      <c r="U52" s="897"/>
      <c r="V52" s="897"/>
      <c r="W52" s="897">
        <f t="shared" si="15"/>
        <v>4800</v>
      </c>
      <c r="X52" s="897"/>
      <c r="Y52" s="897">
        <v>4800</v>
      </c>
      <c r="Z52" s="188"/>
      <c r="AA52" s="332"/>
      <c r="AB52" s="399"/>
      <c r="AC52" s="188"/>
      <c r="AD52" s="188"/>
      <c r="AE52" s="188"/>
      <c r="AF52" s="251"/>
      <c r="AG52" s="251"/>
      <c r="AH52" s="157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ht="12.75">
      <c r="A53" s="189">
        <v>1</v>
      </c>
      <c r="B53" s="872" t="s">
        <v>174</v>
      </c>
      <c r="C53" s="879">
        <f t="shared" si="14"/>
        <v>0</v>
      </c>
      <c r="D53" s="468"/>
      <c r="E53" s="411"/>
      <c r="F53" s="725"/>
      <c r="G53" s="468"/>
      <c r="H53" s="411"/>
      <c r="I53" s="411"/>
      <c r="J53" s="624">
        <f t="shared" si="12"/>
        <v>500</v>
      </c>
      <c r="K53" s="94"/>
      <c r="L53" s="94"/>
      <c r="M53" s="94"/>
      <c r="N53" s="94"/>
      <c r="O53" s="94"/>
      <c r="P53" s="896"/>
      <c r="Q53" s="902"/>
      <c r="R53" s="897"/>
      <c r="S53" s="624">
        <v>500</v>
      </c>
      <c r="T53" s="909">
        <f t="shared" si="13"/>
        <v>0</v>
      </c>
      <c r="U53" s="877">
        <v>-500</v>
      </c>
      <c r="V53" s="877"/>
      <c r="W53" s="877">
        <f t="shared" si="15"/>
        <v>0</v>
      </c>
      <c r="X53" s="897"/>
      <c r="Y53" s="897"/>
      <c r="Z53" s="188"/>
      <c r="AA53" s="332"/>
      <c r="AB53" s="399"/>
      <c r="AC53" s="188"/>
      <c r="AD53" s="188"/>
      <c r="AE53" s="188"/>
      <c r="AF53" s="251"/>
      <c r="AG53" s="251"/>
      <c r="AH53" s="157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ht="12.75">
      <c r="A54" s="173">
        <v>3</v>
      </c>
      <c r="B54" s="142" t="s">
        <v>175</v>
      </c>
      <c r="C54" s="879">
        <f t="shared" si="14"/>
        <v>0</v>
      </c>
      <c r="D54" s="468"/>
      <c r="E54" s="411"/>
      <c r="F54" s="725"/>
      <c r="G54" s="468"/>
      <c r="H54" s="411"/>
      <c r="I54" s="411"/>
      <c r="J54" s="725">
        <f t="shared" si="12"/>
        <v>0</v>
      </c>
      <c r="K54" s="620">
        <f>L54+N54</f>
        <v>252</v>
      </c>
      <c r="L54" s="620">
        <v>252</v>
      </c>
      <c r="M54" s="620"/>
      <c r="N54" s="620"/>
      <c r="O54" s="620">
        <v>88</v>
      </c>
      <c r="P54" s="896">
        <v>4</v>
      </c>
      <c r="Q54" s="902"/>
      <c r="R54" s="897"/>
      <c r="S54" s="900">
        <v>-344</v>
      </c>
      <c r="T54" s="896">
        <f t="shared" si="13"/>
        <v>-344</v>
      </c>
      <c r="U54" s="897"/>
      <c r="V54" s="897"/>
      <c r="W54" s="897">
        <f t="shared" si="15"/>
        <v>0</v>
      </c>
      <c r="X54" s="897"/>
      <c r="Y54" s="897"/>
      <c r="Z54" s="188"/>
      <c r="AA54" s="332"/>
      <c r="AB54" s="394">
        <v>252</v>
      </c>
      <c r="AC54" s="188"/>
      <c r="AD54" s="188"/>
      <c r="AE54" s="188"/>
      <c r="AF54" s="251"/>
      <c r="AG54" s="251"/>
      <c r="AH54" s="157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ht="12.75">
      <c r="A55" s="173">
        <v>3</v>
      </c>
      <c r="B55" s="142" t="s">
        <v>176</v>
      </c>
      <c r="C55" s="879">
        <f t="shared" si="14"/>
        <v>0</v>
      </c>
      <c r="D55" s="468"/>
      <c r="E55" s="411"/>
      <c r="F55" s="725"/>
      <c r="G55" s="468"/>
      <c r="H55" s="411"/>
      <c r="I55" s="411"/>
      <c r="J55" s="725">
        <f t="shared" si="12"/>
        <v>46700</v>
      </c>
      <c r="K55" s="620"/>
      <c r="L55" s="620"/>
      <c r="M55" s="620"/>
      <c r="N55" s="620"/>
      <c r="O55" s="620"/>
      <c r="P55" s="896"/>
      <c r="Q55" s="902"/>
      <c r="R55" s="897">
        <v>46700</v>
      </c>
      <c r="S55" s="900"/>
      <c r="T55" s="896">
        <f t="shared" si="13"/>
        <v>0</v>
      </c>
      <c r="U55" s="897"/>
      <c r="V55" s="897"/>
      <c r="W55" s="897">
        <f t="shared" si="15"/>
        <v>46700</v>
      </c>
      <c r="X55" s="897"/>
      <c r="Y55" s="897">
        <v>46700</v>
      </c>
      <c r="Z55" s="188"/>
      <c r="AA55" s="332"/>
      <c r="AB55" s="399"/>
      <c r="AC55" s="188"/>
      <c r="AD55" s="188"/>
      <c r="AE55" s="188"/>
      <c r="AF55" s="251"/>
      <c r="AG55" s="251"/>
      <c r="AH55" s="157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5" ht="13.5" thickBot="1">
      <c r="A56" s="189">
        <v>1</v>
      </c>
      <c r="B56" s="872" t="s">
        <v>179</v>
      </c>
      <c r="C56" s="879">
        <f t="shared" si="14"/>
        <v>0</v>
      </c>
      <c r="D56" s="468"/>
      <c r="E56" s="411"/>
      <c r="F56" s="725"/>
      <c r="G56" s="468"/>
      <c r="H56" s="411"/>
      <c r="I56" s="411"/>
      <c r="J56" s="624">
        <f t="shared" si="12"/>
        <v>5000</v>
      </c>
      <c r="K56" s="94"/>
      <c r="L56" s="94"/>
      <c r="M56" s="94"/>
      <c r="N56" s="94"/>
      <c r="O56" s="94"/>
      <c r="P56" s="896"/>
      <c r="Q56" s="902"/>
      <c r="R56" s="897"/>
      <c r="S56" s="877">
        <v>5000</v>
      </c>
      <c r="T56" s="877">
        <f t="shared" si="13"/>
        <v>0</v>
      </c>
      <c r="U56" s="877">
        <v>-5000</v>
      </c>
      <c r="V56" s="897"/>
      <c r="W56" s="897">
        <f t="shared" si="15"/>
        <v>0</v>
      </c>
      <c r="X56" s="897"/>
      <c r="Y56" s="897"/>
      <c r="Z56" s="188"/>
      <c r="AA56" s="332"/>
      <c r="AB56" s="399"/>
      <c r="AC56" s="188"/>
      <c r="AD56" s="188"/>
      <c r="AE56" s="188"/>
      <c r="AF56" s="251"/>
      <c r="AG56" s="251"/>
      <c r="AH56" s="157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ht="13.5" hidden="1" thickBot="1">
      <c r="A57" s="83"/>
      <c r="B57" s="142"/>
      <c r="C57" s="879">
        <f t="shared" si="14"/>
        <v>0</v>
      </c>
      <c r="D57" s="468"/>
      <c r="E57" s="411"/>
      <c r="F57" s="725"/>
      <c r="G57" s="468"/>
      <c r="H57" s="411"/>
      <c r="I57" s="411"/>
      <c r="J57" s="725">
        <f t="shared" si="12"/>
        <v>0</v>
      </c>
      <c r="K57" s="94"/>
      <c r="L57" s="94"/>
      <c r="M57" s="94"/>
      <c r="N57" s="94"/>
      <c r="O57" s="94"/>
      <c r="P57" s="896"/>
      <c r="Q57" s="902"/>
      <c r="R57" s="897"/>
      <c r="S57" s="900"/>
      <c r="T57" s="896">
        <f t="shared" si="13"/>
        <v>0</v>
      </c>
      <c r="U57" s="897"/>
      <c r="V57" s="897"/>
      <c r="W57" s="897">
        <f t="shared" si="15"/>
        <v>0</v>
      </c>
      <c r="X57" s="897"/>
      <c r="Y57" s="897"/>
      <c r="Z57" s="188"/>
      <c r="AA57" s="332"/>
      <c r="AB57" s="399"/>
      <c r="AC57" s="188"/>
      <c r="AD57" s="188"/>
      <c r="AE57" s="188"/>
      <c r="AF57" s="251"/>
      <c r="AG57" s="251"/>
      <c r="AH57" s="157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6" ht="13.5" thickBot="1">
      <c r="A58" s="97"/>
      <c r="B58" s="31" t="s">
        <v>35</v>
      </c>
      <c r="C58" s="72">
        <f aca="true" t="shared" si="16" ref="C58:X58">SUM(C44:C57)</f>
        <v>0</v>
      </c>
      <c r="D58" s="80">
        <f t="shared" si="16"/>
        <v>0</v>
      </c>
      <c r="E58" s="74"/>
      <c r="F58" s="98"/>
      <c r="G58" s="80"/>
      <c r="H58" s="74">
        <f t="shared" si="16"/>
        <v>0</v>
      </c>
      <c r="I58" s="74">
        <f t="shared" si="16"/>
        <v>0</v>
      </c>
      <c r="J58" s="98">
        <f t="shared" si="16"/>
        <v>51184</v>
      </c>
      <c r="K58" s="72">
        <f t="shared" si="16"/>
        <v>252</v>
      </c>
      <c r="L58" s="72">
        <f t="shared" si="16"/>
        <v>252</v>
      </c>
      <c r="M58" s="72"/>
      <c r="N58" s="72">
        <f t="shared" si="16"/>
        <v>0</v>
      </c>
      <c r="O58" s="72">
        <f t="shared" si="16"/>
        <v>88</v>
      </c>
      <c r="P58" s="72">
        <f t="shared" si="16"/>
        <v>4</v>
      </c>
      <c r="Q58" s="117">
        <f t="shared" si="16"/>
        <v>0</v>
      </c>
      <c r="R58" s="74">
        <f t="shared" si="16"/>
        <v>55034</v>
      </c>
      <c r="S58" s="98">
        <f t="shared" si="16"/>
        <v>-4194</v>
      </c>
      <c r="T58" s="73">
        <f t="shared" si="16"/>
        <v>38634</v>
      </c>
      <c r="U58" s="74">
        <f t="shared" si="16"/>
        <v>42828</v>
      </c>
      <c r="V58" s="74">
        <f t="shared" si="16"/>
        <v>0</v>
      </c>
      <c r="W58" s="74">
        <f t="shared" si="16"/>
        <v>94012</v>
      </c>
      <c r="X58" s="74">
        <f t="shared" si="16"/>
        <v>0</v>
      </c>
      <c r="Y58" s="74">
        <f>SUM(Y44:Y57)</f>
        <v>94012</v>
      </c>
      <c r="Z58" s="74">
        <f>SUM(Z44:Z57)</f>
        <v>0</v>
      </c>
      <c r="AA58" s="153">
        <f>SUM(AA44:AA57)</f>
        <v>0</v>
      </c>
      <c r="AB58" s="73">
        <f aca="true" t="shared" si="17" ref="AB58:AH58">SUM(AB44:AB57)</f>
        <v>252</v>
      </c>
      <c r="AC58" s="74">
        <f t="shared" si="17"/>
        <v>0</v>
      </c>
      <c r="AD58" s="74">
        <f t="shared" si="17"/>
        <v>0</v>
      </c>
      <c r="AE58" s="74">
        <f t="shared" si="17"/>
        <v>0</v>
      </c>
      <c r="AF58" s="74">
        <f t="shared" si="17"/>
        <v>0</v>
      </c>
      <c r="AG58" s="74">
        <f t="shared" si="17"/>
        <v>0</v>
      </c>
      <c r="AH58" s="98">
        <f t="shared" si="17"/>
        <v>0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ht="12.75">
      <c r="A59" s="190">
        <v>3</v>
      </c>
      <c r="B59" s="48" t="s">
        <v>188</v>
      </c>
      <c r="C59" s="90">
        <f aca="true" t="shared" si="18" ref="C59:C71">D59+H59</f>
        <v>0</v>
      </c>
      <c r="D59" s="92"/>
      <c r="E59" s="187"/>
      <c r="F59" s="155"/>
      <c r="G59" s="92"/>
      <c r="H59" s="187"/>
      <c r="I59" s="187"/>
      <c r="J59" s="725">
        <f aca="true" t="shared" si="19" ref="J59:J71">K59+O59+P59+Q59+R59+S59</f>
        <v>109</v>
      </c>
      <c r="K59" s="91"/>
      <c r="L59" s="91"/>
      <c r="M59" s="91"/>
      <c r="N59" s="91"/>
      <c r="O59" s="91"/>
      <c r="P59" s="91"/>
      <c r="Q59" s="154"/>
      <c r="R59" s="384">
        <v>109</v>
      </c>
      <c r="S59" s="155"/>
      <c r="T59" s="885">
        <f>S59+U59</f>
        <v>-109</v>
      </c>
      <c r="U59" s="887">
        <v>-109</v>
      </c>
      <c r="V59" s="292"/>
      <c r="W59" s="411">
        <f>J59+U59</f>
        <v>0</v>
      </c>
      <c r="X59" s="187"/>
      <c r="Y59" s="187"/>
      <c r="Z59" s="187"/>
      <c r="AA59" s="331"/>
      <c r="AB59" s="398"/>
      <c r="AC59" s="187"/>
      <c r="AD59" s="187"/>
      <c r="AE59" s="187"/>
      <c r="AF59" s="250"/>
      <c r="AG59" s="250"/>
      <c r="AH59" s="155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ht="12.75">
      <c r="A60" s="44">
        <v>3</v>
      </c>
      <c r="B60" s="48" t="s">
        <v>192</v>
      </c>
      <c r="C60" s="93">
        <f t="shared" si="18"/>
        <v>0</v>
      </c>
      <c r="D60" s="101"/>
      <c r="E60" s="292"/>
      <c r="F60" s="294"/>
      <c r="G60" s="101"/>
      <c r="H60" s="292"/>
      <c r="I60" s="292"/>
      <c r="J60" s="725">
        <f t="shared" si="19"/>
        <v>0</v>
      </c>
      <c r="K60" s="100"/>
      <c r="L60" s="100"/>
      <c r="M60" s="100"/>
      <c r="N60" s="100"/>
      <c r="O60" s="100"/>
      <c r="P60" s="100"/>
      <c r="Q60" s="183"/>
      <c r="R60" s="292"/>
      <c r="S60" s="294"/>
      <c r="T60" s="622">
        <f aca="true" t="shared" si="20" ref="T60:T71">S60+U60</f>
        <v>-4000</v>
      </c>
      <c r="U60" s="384">
        <v>-4000</v>
      </c>
      <c r="V60" s="292"/>
      <c r="W60" s="384">
        <f aca="true" t="shared" si="21" ref="W60:W67">J60+U60</f>
        <v>-4000</v>
      </c>
      <c r="X60" s="292"/>
      <c r="Y60" s="384">
        <v>-4000</v>
      </c>
      <c r="Z60" s="292"/>
      <c r="AA60" s="333"/>
      <c r="AB60" s="981"/>
      <c r="AC60" s="292"/>
      <c r="AD60" s="292"/>
      <c r="AE60" s="292"/>
      <c r="AF60" s="293"/>
      <c r="AG60" s="293"/>
      <c r="AH60" s="29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ht="12.75">
      <c r="A61" s="44">
        <v>3</v>
      </c>
      <c r="B61" s="48" t="s">
        <v>196</v>
      </c>
      <c r="C61" s="93">
        <f t="shared" si="18"/>
        <v>0</v>
      </c>
      <c r="D61" s="101"/>
      <c r="E61" s="292"/>
      <c r="F61" s="294"/>
      <c r="G61" s="101"/>
      <c r="H61" s="292"/>
      <c r="I61" s="292"/>
      <c r="J61" s="725">
        <f t="shared" si="19"/>
        <v>-55</v>
      </c>
      <c r="K61" s="622">
        <f>L61+N61</f>
        <v>-40</v>
      </c>
      <c r="L61" s="622">
        <v>-40</v>
      </c>
      <c r="M61" s="622"/>
      <c r="N61" s="622"/>
      <c r="O61" s="622">
        <v>-14</v>
      </c>
      <c r="P61" s="622">
        <v>-1</v>
      </c>
      <c r="Q61" s="183"/>
      <c r="R61" s="292"/>
      <c r="S61" s="294"/>
      <c r="T61" s="622">
        <f t="shared" si="20"/>
        <v>0</v>
      </c>
      <c r="U61" s="384"/>
      <c r="V61" s="292"/>
      <c r="W61" s="411">
        <f t="shared" si="21"/>
        <v>-55</v>
      </c>
      <c r="X61" s="292"/>
      <c r="Y61" s="384">
        <v>-55</v>
      </c>
      <c r="Z61" s="292"/>
      <c r="AA61" s="333"/>
      <c r="AB61" s="982">
        <v>-40</v>
      </c>
      <c r="AC61" s="292"/>
      <c r="AD61" s="292"/>
      <c r="AE61" s="292"/>
      <c r="AF61" s="293"/>
      <c r="AG61" s="293"/>
      <c r="AH61" s="29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ht="12.75">
      <c r="A62" s="190">
        <v>3</v>
      </c>
      <c r="B62" s="48" t="s">
        <v>197</v>
      </c>
      <c r="C62" s="93">
        <f>D62+H62</f>
        <v>0</v>
      </c>
      <c r="D62" s="101"/>
      <c r="E62" s="292"/>
      <c r="F62" s="294"/>
      <c r="G62" s="101"/>
      <c r="H62" s="292"/>
      <c r="I62" s="292"/>
      <c r="J62" s="725">
        <f t="shared" si="19"/>
        <v>13548</v>
      </c>
      <c r="K62" s="100"/>
      <c r="L62" s="100"/>
      <c r="M62" s="100"/>
      <c r="N62" s="100"/>
      <c r="O62" s="100"/>
      <c r="P62" s="100"/>
      <c r="Q62" s="183"/>
      <c r="R62" s="384">
        <v>13548</v>
      </c>
      <c r="S62" s="294"/>
      <c r="T62" s="622">
        <f>S62+U62</f>
        <v>0</v>
      </c>
      <c r="U62" s="384"/>
      <c r="V62" s="292"/>
      <c r="W62" s="411">
        <f>J62+U62</f>
        <v>13548</v>
      </c>
      <c r="X62" s="292"/>
      <c r="Y62" s="384">
        <v>13548</v>
      </c>
      <c r="Z62" s="292"/>
      <c r="AA62" s="333"/>
      <c r="AB62" s="981"/>
      <c r="AC62" s="292"/>
      <c r="AD62" s="292"/>
      <c r="AE62" s="292"/>
      <c r="AF62" s="293"/>
      <c r="AG62" s="293"/>
      <c r="AH62" s="29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ht="12.75">
      <c r="A63" s="189">
        <v>1</v>
      </c>
      <c r="B63" s="872" t="s">
        <v>198</v>
      </c>
      <c r="C63" s="93">
        <f>D63+H63</f>
        <v>0</v>
      </c>
      <c r="D63" s="101"/>
      <c r="E63" s="292"/>
      <c r="F63" s="294"/>
      <c r="G63" s="101"/>
      <c r="H63" s="292"/>
      <c r="I63" s="292"/>
      <c r="J63" s="725">
        <f t="shared" si="19"/>
        <v>25291</v>
      </c>
      <c r="K63" s="100"/>
      <c r="L63" s="100"/>
      <c r="M63" s="100"/>
      <c r="N63" s="100"/>
      <c r="O63" s="100"/>
      <c r="P63" s="100"/>
      <c r="Q63" s="183"/>
      <c r="R63" s="292"/>
      <c r="S63" s="656">
        <v>25291</v>
      </c>
      <c r="T63" s="646">
        <f>S63+U63</f>
        <v>0</v>
      </c>
      <c r="U63" s="623">
        <v>-25291</v>
      </c>
      <c r="V63" s="292"/>
      <c r="W63" s="411">
        <f>J63+U63</f>
        <v>0</v>
      </c>
      <c r="X63" s="292"/>
      <c r="Y63" s="292"/>
      <c r="Z63" s="292"/>
      <c r="AA63" s="333"/>
      <c r="AB63" s="981"/>
      <c r="AC63" s="292"/>
      <c r="AD63" s="292"/>
      <c r="AE63" s="292"/>
      <c r="AF63" s="293"/>
      <c r="AG63" s="293"/>
      <c r="AH63" s="29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ht="12.75">
      <c r="A64" s="190">
        <v>3</v>
      </c>
      <c r="B64" s="48" t="s">
        <v>200</v>
      </c>
      <c r="C64" s="93">
        <f>D64+H64</f>
        <v>0</v>
      </c>
      <c r="D64" s="101"/>
      <c r="E64" s="292"/>
      <c r="F64" s="294"/>
      <c r="G64" s="101"/>
      <c r="H64" s="292"/>
      <c r="I64" s="292"/>
      <c r="J64" s="725">
        <f t="shared" si="19"/>
        <v>-131</v>
      </c>
      <c r="K64" s="100"/>
      <c r="L64" s="100"/>
      <c r="M64" s="100"/>
      <c r="N64" s="100"/>
      <c r="O64" s="100"/>
      <c r="P64" s="100"/>
      <c r="Q64" s="183"/>
      <c r="R64" s="384">
        <v>-131</v>
      </c>
      <c r="S64" s="727"/>
      <c r="T64" s="622">
        <f>S64+U64</f>
        <v>131</v>
      </c>
      <c r="U64" s="384">
        <v>131</v>
      </c>
      <c r="V64" s="292"/>
      <c r="W64" s="411">
        <f>J64+U64</f>
        <v>0</v>
      </c>
      <c r="X64" s="292"/>
      <c r="Y64" s="292"/>
      <c r="Z64" s="292"/>
      <c r="AA64" s="333"/>
      <c r="AB64" s="981"/>
      <c r="AC64" s="292"/>
      <c r="AD64" s="292"/>
      <c r="AE64" s="292"/>
      <c r="AF64" s="293"/>
      <c r="AG64" s="293"/>
      <c r="AH64" s="29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ht="12.75">
      <c r="A65" s="987">
        <v>3</v>
      </c>
      <c r="B65" s="48" t="s">
        <v>203</v>
      </c>
      <c r="C65" s="93">
        <f>D65+H65</f>
        <v>0</v>
      </c>
      <c r="D65" s="101"/>
      <c r="E65" s="292"/>
      <c r="F65" s="294"/>
      <c r="G65" s="101"/>
      <c r="H65" s="292"/>
      <c r="I65" s="292"/>
      <c r="J65" s="725">
        <f t="shared" si="19"/>
        <v>140000</v>
      </c>
      <c r="K65" s="100"/>
      <c r="L65" s="100"/>
      <c r="M65" s="100"/>
      <c r="N65" s="100"/>
      <c r="O65" s="100"/>
      <c r="P65" s="100"/>
      <c r="Q65" s="183"/>
      <c r="R65" s="384">
        <v>140000</v>
      </c>
      <c r="S65" s="294"/>
      <c r="T65" s="622">
        <f>S65+U65</f>
        <v>0</v>
      </c>
      <c r="U65" s="384"/>
      <c r="V65" s="292"/>
      <c r="W65" s="411">
        <f>J65+U65</f>
        <v>140000</v>
      </c>
      <c r="X65" s="292"/>
      <c r="Y65" s="384">
        <v>140000</v>
      </c>
      <c r="Z65" s="292"/>
      <c r="AA65" s="333"/>
      <c r="AB65" s="981"/>
      <c r="AC65" s="292"/>
      <c r="AD65" s="292"/>
      <c r="AE65" s="292"/>
      <c r="AF65" s="293"/>
      <c r="AG65" s="293"/>
      <c r="AH65" s="29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ht="12.75">
      <c r="A66" s="189">
        <v>1</v>
      </c>
      <c r="B66" s="872" t="s">
        <v>204</v>
      </c>
      <c r="C66" s="93">
        <f t="shared" si="18"/>
        <v>0</v>
      </c>
      <c r="D66" s="101"/>
      <c r="E66" s="292"/>
      <c r="F66" s="294"/>
      <c r="G66" s="101"/>
      <c r="H66" s="292"/>
      <c r="I66" s="292"/>
      <c r="J66" s="624">
        <f t="shared" si="19"/>
        <v>6822</v>
      </c>
      <c r="K66" s="100"/>
      <c r="L66" s="100"/>
      <c r="M66" s="100"/>
      <c r="N66" s="100"/>
      <c r="O66" s="100"/>
      <c r="P66" s="100"/>
      <c r="Q66" s="183"/>
      <c r="R66" s="292"/>
      <c r="S66" s="656">
        <v>6822</v>
      </c>
      <c r="T66" s="646">
        <f t="shared" si="20"/>
        <v>0</v>
      </c>
      <c r="U66" s="623">
        <v>-6822</v>
      </c>
      <c r="V66" s="292"/>
      <c r="W66" s="411">
        <f t="shared" si="21"/>
        <v>0</v>
      </c>
      <c r="X66" s="292"/>
      <c r="Y66" s="292"/>
      <c r="Z66" s="292"/>
      <c r="AA66" s="334"/>
      <c r="AB66" s="981"/>
      <c r="AC66" s="292"/>
      <c r="AD66" s="292"/>
      <c r="AE66" s="292"/>
      <c r="AF66" s="295"/>
      <c r="AG66" s="295"/>
      <c r="AH66" s="29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ht="13.5" thickBot="1">
      <c r="A67" s="189">
        <v>1</v>
      </c>
      <c r="B67" s="872" t="s">
        <v>208</v>
      </c>
      <c r="C67" s="93">
        <f t="shared" si="18"/>
        <v>0</v>
      </c>
      <c r="D67" s="101"/>
      <c r="E67" s="292"/>
      <c r="F67" s="294"/>
      <c r="G67" s="101"/>
      <c r="H67" s="292"/>
      <c r="I67" s="292"/>
      <c r="J67" s="624">
        <f t="shared" si="19"/>
        <v>12280</v>
      </c>
      <c r="K67" s="100"/>
      <c r="L67" s="100"/>
      <c r="M67" s="100"/>
      <c r="N67" s="100"/>
      <c r="O67" s="100"/>
      <c r="P67" s="100"/>
      <c r="Q67" s="183"/>
      <c r="R67" s="292"/>
      <c r="S67" s="656">
        <v>12280</v>
      </c>
      <c r="T67" s="646">
        <f t="shared" si="20"/>
        <v>0</v>
      </c>
      <c r="U67" s="623">
        <v>-12280</v>
      </c>
      <c r="V67" s="292"/>
      <c r="W67" s="411">
        <f t="shared" si="21"/>
        <v>0</v>
      </c>
      <c r="X67" s="292"/>
      <c r="Y67" s="292"/>
      <c r="Z67" s="292"/>
      <c r="AA67" s="333"/>
      <c r="AB67" s="981"/>
      <c r="AC67" s="292"/>
      <c r="AD67" s="292"/>
      <c r="AE67" s="292"/>
      <c r="AF67" s="293"/>
      <c r="AG67" s="293"/>
      <c r="AH67" s="29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2.75" hidden="1">
      <c r="A68" s="44">
        <v>3</v>
      </c>
      <c r="B68" s="160"/>
      <c r="C68" s="93">
        <f t="shared" si="18"/>
        <v>0</v>
      </c>
      <c r="D68" s="95"/>
      <c r="E68" s="188"/>
      <c r="F68" s="157"/>
      <c r="G68" s="95"/>
      <c r="H68" s="188"/>
      <c r="I68" s="188"/>
      <c r="J68" s="725">
        <f t="shared" si="19"/>
        <v>0</v>
      </c>
      <c r="K68" s="100"/>
      <c r="L68" s="100"/>
      <c r="M68" s="100"/>
      <c r="N68" s="100"/>
      <c r="O68" s="94"/>
      <c r="P68" s="94"/>
      <c r="Q68" s="156"/>
      <c r="R68" s="188"/>
      <c r="S68" s="157"/>
      <c r="T68" s="620">
        <f t="shared" si="20"/>
        <v>0</v>
      </c>
      <c r="U68" s="411"/>
      <c r="V68" s="188"/>
      <c r="W68" s="411">
        <f>J68+U68</f>
        <v>0</v>
      </c>
      <c r="X68" s="188"/>
      <c r="Y68" s="188"/>
      <c r="Z68" s="188"/>
      <c r="AA68" s="332"/>
      <c r="AB68" s="983"/>
      <c r="AC68" s="188"/>
      <c r="AD68" s="188"/>
      <c r="AE68" s="188"/>
      <c r="AF68" s="251"/>
      <c r="AG68" s="251"/>
      <c r="AH68" s="157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2.75" hidden="1">
      <c r="A69" s="44">
        <v>3</v>
      </c>
      <c r="B69" s="160"/>
      <c r="C69" s="93">
        <f t="shared" si="18"/>
        <v>0</v>
      </c>
      <c r="D69" s="95"/>
      <c r="E69" s="188"/>
      <c r="F69" s="157"/>
      <c r="G69" s="95"/>
      <c r="H69" s="188"/>
      <c r="I69" s="188"/>
      <c r="J69" s="725">
        <f t="shared" si="19"/>
        <v>0</v>
      </c>
      <c r="K69" s="100"/>
      <c r="L69" s="100"/>
      <c r="M69" s="100"/>
      <c r="N69" s="100"/>
      <c r="O69" s="94"/>
      <c r="P69" s="94"/>
      <c r="Q69" s="156"/>
      <c r="R69" s="188"/>
      <c r="S69" s="157"/>
      <c r="T69" s="620">
        <f t="shared" si="20"/>
        <v>0</v>
      </c>
      <c r="U69" s="411"/>
      <c r="V69" s="188"/>
      <c r="W69" s="411">
        <f>J69+U69</f>
        <v>0</v>
      </c>
      <c r="X69" s="188"/>
      <c r="Y69" s="188"/>
      <c r="Z69" s="188"/>
      <c r="AA69" s="332"/>
      <c r="AB69" s="983"/>
      <c r="AC69" s="188"/>
      <c r="AD69" s="188"/>
      <c r="AE69" s="188"/>
      <c r="AF69" s="251"/>
      <c r="AG69" s="251"/>
      <c r="AH69" s="157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2.75" hidden="1">
      <c r="A70" s="44">
        <v>3</v>
      </c>
      <c r="B70" s="160"/>
      <c r="C70" s="161">
        <f t="shared" si="18"/>
        <v>0</v>
      </c>
      <c r="D70" s="164"/>
      <c r="E70" s="296"/>
      <c r="F70" s="159"/>
      <c r="G70" s="164"/>
      <c r="H70" s="296"/>
      <c r="I70" s="296"/>
      <c r="J70" s="970">
        <f t="shared" si="19"/>
        <v>0</v>
      </c>
      <c r="K70" s="100"/>
      <c r="L70" s="100"/>
      <c r="M70" s="100"/>
      <c r="N70" s="100"/>
      <c r="O70" s="162"/>
      <c r="P70" s="162"/>
      <c r="Q70" s="158"/>
      <c r="R70" s="296"/>
      <c r="S70" s="159"/>
      <c r="T70" s="969">
        <f>U70+S70</f>
        <v>0</v>
      </c>
      <c r="U70" s="968"/>
      <c r="V70" s="296"/>
      <c r="W70" s="968">
        <f>J70+U70</f>
        <v>0</v>
      </c>
      <c r="X70" s="296"/>
      <c r="Y70" s="296"/>
      <c r="Z70" s="296"/>
      <c r="AA70" s="335"/>
      <c r="AB70" s="984"/>
      <c r="AC70" s="296"/>
      <c r="AD70" s="296"/>
      <c r="AE70" s="296"/>
      <c r="AF70" s="297"/>
      <c r="AG70" s="297"/>
      <c r="AH70" s="159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3.5" hidden="1" thickBot="1">
      <c r="A71" s="44">
        <v>3</v>
      </c>
      <c r="B71" s="160"/>
      <c r="C71" s="161">
        <f t="shared" si="18"/>
        <v>0</v>
      </c>
      <c r="D71" s="164"/>
      <c r="E71" s="296"/>
      <c r="F71" s="159"/>
      <c r="G71" s="164"/>
      <c r="H71" s="296"/>
      <c r="I71" s="296"/>
      <c r="J71" s="970">
        <f t="shared" si="19"/>
        <v>0</v>
      </c>
      <c r="K71" s="163"/>
      <c r="L71" s="163"/>
      <c r="M71" s="163"/>
      <c r="N71" s="163"/>
      <c r="O71" s="162"/>
      <c r="P71" s="162"/>
      <c r="Q71" s="158"/>
      <c r="R71" s="296"/>
      <c r="S71" s="159"/>
      <c r="T71" s="969">
        <f t="shared" si="20"/>
        <v>0</v>
      </c>
      <c r="U71" s="968"/>
      <c r="V71" s="296"/>
      <c r="W71" s="968">
        <f>J71+U71</f>
        <v>0</v>
      </c>
      <c r="X71" s="296"/>
      <c r="Y71" s="296"/>
      <c r="Z71" s="296"/>
      <c r="AA71" s="335"/>
      <c r="AB71" s="402"/>
      <c r="AC71" s="296"/>
      <c r="AD71" s="296"/>
      <c r="AE71" s="296"/>
      <c r="AF71" s="297"/>
      <c r="AG71" s="297"/>
      <c r="AH71" s="159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3.5" thickBot="1">
      <c r="A72" s="97">
        <v>3</v>
      </c>
      <c r="B72" s="31" t="s">
        <v>36</v>
      </c>
      <c r="C72" s="72">
        <f aca="true" t="shared" si="22" ref="C72:X72">SUM(C59:C71)</f>
        <v>0</v>
      </c>
      <c r="D72" s="80">
        <f t="shared" si="22"/>
        <v>0</v>
      </c>
      <c r="E72" s="74">
        <f>SUM(E59:E71)</f>
        <v>0</v>
      </c>
      <c r="F72" s="98">
        <f>SUM(F59:F71)</f>
        <v>0</v>
      </c>
      <c r="G72" s="80">
        <f>SUM(G59:G71)</f>
        <v>0</v>
      </c>
      <c r="H72" s="74">
        <f t="shared" si="22"/>
        <v>0</v>
      </c>
      <c r="I72" s="74">
        <f t="shared" si="22"/>
        <v>0</v>
      </c>
      <c r="J72" s="98">
        <f t="shared" si="22"/>
        <v>197864</v>
      </c>
      <c r="K72" s="72">
        <f t="shared" si="22"/>
        <v>-40</v>
      </c>
      <c r="L72" s="72">
        <f t="shared" si="22"/>
        <v>-40</v>
      </c>
      <c r="M72" s="72"/>
      <c r="N72" s="72">
        <f t="shared" si="22"/>
        <v>0</v>
      </c>
      <c r="O72" s="72">
        <f t="shared" si="22"/>
        <v>-14</v>
      </c>
      <c r="P72" s="72">
        <f t="shared" si="22"/>
        <v>-1</v>
      </c>
      <c r="Q72" s="117">
        <f t="shared" si="22"/>
        <v>0</v>
      </c>
      <c r="R72" s="74">
        <f t="shared" si="22"/>
        <v>153526</v>
      </c>
      <c r="S72" s="98">
        <f t="shared" si="22"/>
        <v>44393</v>
      </c>
      <c r="T72" s="73">
        <f t="shared" si="22"/>
        <v>-3978</v>
      </c>
      <c r="U72" s="74">
        <f t="shared" si="22"/>
        <v>-48371</v>
      </c>
      <c r="V72" s="74">
        <f t="shared" si="22"/>
        <v>0</v>
      </c>
      <c r="W72" s="74">
        <f t="shared" si="22"/>
        <v>149493</v>
      </c>
      <c r="X72" s="74">
        <f t="shared" si="22"/>
        <v>0</v>
      </c>
      <c r="Y72" s="74">
        <f>SUM(Y59:Y71)</f>
        <v>149493</v>
      </c>
      <c r="Z72" s="74"/>
      <c r="AA72" s="153">
        <f>SUM(AA59:AA71)</f>
        <v>0</v>
      </c>
      <c r="AB72" s="73">
        <f aca="true" t="shared" si="23" ref="AB72:AH72">SUM(AB59:AB71)</f>
        <v>-40</v>
      </c>
      <c r="AC72" s="74">
        <f t="shared" si="23"/>
        <v>0</v>
      </c>
      <c r="AD72" s="74">
        <f t="shared" si="23"/>
        <v>0</v>
      </c>
      <c r="AE72" s="74">
        <f t="shared" si="23"/>
        <v>0</v>
      </c>
      <c r="AF72" s="74">
        <f t="shared" si="23"/>
        <v>0</v>
      </c>
      <c r="AG72" s="74">
        <f t="shared" si="23"/>
        <v>0</v>
      </c>
      <c r="AH72" s="98">
        <f t="shared" si="23"/>
        <v>0</v>
      </c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5" ht="13.5" thickBot="1">
      <c r="A73" s="2"/>
      <c r="B73" s="38" t="s">
        <v>37</v>
      </c>
      <c r="C73" s="76">
        <f aca="true" t="shared" si="24" ref="C73:X73">C29+C43+C58+C72</f>
        <v>0</v>
      </c>
      <c r="D73" s="298">
        <f t="shared" si="24"/>
        <v>0</v>
      </c>
      <c r="E73" s="299">
        <f t="shared" si="24"/>
        <v>0</v>
      </c>
      <c r="F73" s="300">
        <f t="shared" si="24"/>
        <v>0</v>
      </c>
      <c r="G73" s="298"/>
      <c r="H73" s="120">
        <f t="shared" si="24"/>
        <v>0</v>
      </c>
      <c r="I73" s="299">
        <f t="shared" si="24"/>
        <v>0</v>
      </c>
      <c r="J73" s="300">
        <f>K73+O73+P73+Q73+R73+S73</f>
        <v>758893</v>
      </c>
      <c r="K73" s="76">
        <f t="shared" si="24"/>
        <v>-62488</v>
      </c>
      <c r="L73" s="116">
        <f t="shared" si="24"/>
        <v>-61696</v>
      </c>
      <c r="M73" s="116"/>
      <c r="N73" s="120">
        <f t="shared" si="24"/>
        <v>-792</v>
      </c>
      <c r="O73" s="120">
        <f t="shared" si="24"/>
        <v>-21301</v>
      </c>
      <c r="P73" s="120">
        <f t="shared" si="24"/>
        <v>-616</v>
      </c>
      <c r="Q73" s="184">
        <f t="shared" si="24"/>
        <v>0</v>
      </c>
      <c r="R73" s="299">
        <f>R29+R43+R58+R72</f>
        <v>511562</v>
      </c>
      <c r="S73" s="300">
        <f t="shared" si="24"/>
        <v>331736</v>
      </c>
      <c r="T73" s="403">
        <f t="shared" si="24"/>
        <v>678873</v>
      </c>
      <c r="U73" s="120">
        <f t="shared" si="24"/>
        <v>347137</v>
      </c>
      <c r="V73" s="120">
        <f t="shared" si="24"/>
        <v>0</v>
      </c>
      <c r="W73" s="299">
        <f t="shared" si="24"/>
        <v>1106030</v>
      </c>
      <c r="X73" s="299">
        <f t="shared" si="24"/>
        <v>-86096</v>
      </c>
      <c r="Y73" s="299">
        <f aca="true" t="shared" si="25" ref="Y73:AH73">Y29+Y43+Y58+Y72</f>
        <v>1192126</v>
      </c>
      <c r="Z73" s="299">
        <f t="shared" si="25"/>
        <v>0</v>
      </c>
      <c r="AA73" s="336">
        <f t="shared" si="25"/>
        <v>0</v>
      </c>
      <c r="AB73" s="403">
        <f t="shared" si="25"/>
        <v>-61696</v>
      </c>
      <c r="AC73" s="299">
        <f t="shared" si="25"/>
        <v>0</v>
      </c>
      <c r="AD73" s="299">
        <f t="shared" si="25"/>
        <v>0</v>
      </c>
      <c r="AE73" s="299">
        <f t="shared" si="25"/>
        <v>0</v>
      </c>
      <c r="AF73" s="299">
        <f t="shared" si="25"/>
        <v>0</v>
      </c>
      <c r="AG73" s="299">
        <f t="shared" si="25"/>
        <v>3000</v>
      </c>
      <c r="AH73" s="300">
        <f t="shared" si="25"/>
        <v>0</v>
      </c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ht="13.5" thickBot="1">
      <c r="A74" s="30"/>
      <c r="B74" s="232" t="s">
        <v>186</v>
      </c>
      <c r="C74" s="233">
        <f aca="true" t="shared" si="26" ref="C74:AG74">C15+C73</f>
        <v>856610</v>
      </c>
      <c r="D74" s="234">
        <f t="shared" si="26"/>
        <v>511959</v>
      </c>
      <c r="E74" s="235">
        <f t="shared" si="26"/>
        <v>132998</v>
      </c>
      <c r="F74" s="609">
        <f t="shared" si="26"/>
        <v>42653</v>
      </c>
      <c r="G74" s="234">
        <f>G15+G73</f>
        <v>169000</v>
      </c>
      <c r="H74" s="235">
        <f>H15+H73</f>
        <v>0</v>
      </c>
      <c r="I74" s="302">
        <f>I15+I73</f>
        <v>0</v>
      </c>
      <c r="J74" s="303">
        <f t="shared" si="26"/>
        <v>2681107</v>
      </c>
      <c r="K74" s="233">
        <f t="shared" si="26"/>
        <v>544424</v>
      </c>
      <c r="L74" s="237">
        <f t="shared" si="26"/>
        <v>527683</v>
      </c>
      <c r="M74" s="238"/>
      <c r="N74" s="235">
        <f t="shared" si="26"/>
        <v>16741</v>
      </c>
      <c r="O74" s="235">
        <f t="shared" si="26"/>
        <v>184936</v>
      </c>
      <c r="P74" s="235">
        <f t="shared" si="26"/>
        <v>5277</v>
      </c>
      <c r="Q74" s="469">
        <f t="shared" si="26"/>
        <v>0</v>
      </c>
      <c r="R74" s="235">
        <f t="shared" si="26"/>
        <v>1036481</v>
      </c>
      <c r="S74" s="609">
        <f t="shared" si="26"/>
        <v>909989</v>
      </c>
      <c r="T74" s="440">
        <f t="shared" si="26"/>
        <v>1504757</v>
      </c>
      <c r="U74" s="302">
        <f t="shared" si="26"/>
        <v>594768</v>
      </c>
      <c r="V74" s="302">
        <f t="shared" si="26"/>
        <v>0</v>
      </c>
      <c r="W74" s="302">
        <f t="shared" si="26"/>
        <v>3275875</v>
      </c>
      <c r="X74" s="302">
        <f t="shared" si="26"/>
        <v>153990</v>
      </c>
      <c r="Y74" s="302">
        <f t="shared" si="26"/>
        <v>3121885</v>
      </c>
      <c r="Z74" s="364">
        <f t="shared" si="26"/>
        <v>0</v>
      </c>
      <c r="AA74" s="337">
        <f t="shared" si="26"/>
        <v>0</v>
      </c>
      <c r="AB74" s="301">
        <f t="shared" si="26"/>
        <v>527683</v>
      </c>
      <c r="AC74" s="302">
        <f t="shared" si="26"/>
        <v>0</v>
      </c>
      <c r="AD74" s="302">
        <f t="shared" si="26"/>
        <v>0</v>
      </c>
      <c r="AE74" s="364">
        <f t="shared" si="26"/>
        <v>4000</v>
      </c>
      <c r="AF74" s="302">
        <f t="shared" si="26"/>
        <v>453</v>
      </c>
      <c r="AG74" s="302">
        <f t="shared" si="26"/>
        <v>159470</v>
      </c>
      <c r="AH74" s="303">
        <f>AH15+AH73</f>
        <v>49931</v>
      </c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ht="13.5" hidden="1" thickBot="1">
      <c r="A75" s="30"/>
      <c r="B75" s="38"/>
      <c r="C75" s="65">
        <f aca="true" t="shared" si="27" ref="C75:V75">C16</f>
        <v>0</v>
      </c>
      <c r="D75" s="126">
        <f t="shared" si="27"/>
        <v>0</v>
      </c>
      <c r="E75" s="375">
        <f t="shared" si="27"/>
        <v>0</v>
      </c>
      <c r="F75" s="587">
        <f t="shared" si="27"/>
        <v>0</v>
      </c>
      <c r="G75" s="126"/>
      <c r="H75" s="123">
        <f t="shared" si="27"/>
        <v>0</v>
      </c>
      <c r="I75" s="122">
        <f t="shared" si="27"/>
        <v>0</v>
      </c>
      <c r="J75" s="122">
        <f>K75+O75+P75+Q75+R75+S75</f>
        <v>0</v>
      </c>
      <c r="K75" s="65">
        <f t="shared" si="27"/>
        <v>0</v>
      </c>
      <c r="L75" s="121">
        <f t="shared" si="27"/>
        <v>0</v>
      </c>
      <c r="M75" s="200"/>
      <c r="N75" s="123">
        <f t="shared" si="27"/>
        <v>0</v>
      </c>
      <c r="O75" s="123">
        <f t="shared" si="27"/>
        <v>0</v>
      </c>
      <c r="P75" s="123">
        <f t="shared" si="27"/>
        <v>0</v>
      </c>
      <c r="Q75" s="432">
        <f t="shared" si="27"/>
        <v>0</v>
      </c>
      <c r="R75" s="472"/>
      <c r="S75" s="610"/>
      <c r="T75" s="605">
        <f>S75+U75</f>
        <v>0</v>
      </c>
      <c r="U75" s="472"/>
      <c r="V75" s="473">
        <f t="shared" si="27"/>
        <v>0</v>
      </c>
      <c r="W75" s="473">
        <f>R75+T75</f>
        <v>0</v>
      </c>
      <c r="X75" s="472">
        <f>W75</f>
        <v>0</v>
      </c>
      <c r="Y75" s="305">
        <f>Y16</f>
        <v>0</v>
      </c>
      <c r="Z75" s="305">
        <v>0</v>
      </c>
      <c r="AA75" s="338">
        <f aca="true" t="shared" si="28" ref="AA75:AG75">AA16</f>
        <v>0</v>
      </c>
      <c r="AB75" s="304">
        <f t="shared" si="28"/>
        <v>0</v>
      </c>
      <c r="AC75" s="305">
        <f t="shared" si="28"/>
        <v>0</v>
      </c>
      <c r="AD75" s="305">
        <f t="shared" si="28"/>
        <v>0</v>
      </c>
      <c r="AE75" s="305">
        <f t="shared" si="28"/>
        <v>0</v>
      </c>
      <c r="AF75" s="305">
        <f t="shared" si="28"/>
        <v>0</v>
      </c>
      <c r="AG75" s="305">
        <f t="shared" si="28"/>
        <v>0</v>
      </c>
      <c r="AH75" s="715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ht="12.75">
      <c r="A76" s="474"/>
      <c r="B76" s="755"/>
      <c r="C76" s="756"/>
      <c r="D76" s="790">
        <f>D15+E15+F15</f>
        <v>687610</v>
      </c>
      <c r="E76" s="756"/>
      <c r="F76" s="756"/>
      <c r="G76" s="644">
        <f>G74</f>
        <v>169000</v>
      </c>
      <c r="H76" s="756"/>
      <c r="I76" s="756"/>
      <c r="J76" s="756"/>
      <c r="K76" s="756"/>
      <c r="L76" s="756"/>
      <c r="M76" s="756"/>
      <c r="N76" s="756"/>
      <c r="O76" s="756"/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6"/>
      <c r="AA76" s="756"/>
      <c r="AB76" s="757"/>
      <c r="AC76" s="757"/>
      <c r="AD76" s="757"/>
      <c r="AE76" s="757"/>
      <c r="AF76" s="757"/>
      <c r="AG76" s="757"/>
      <c r="AH76" s="757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 ht="12.75">
      <c r="A77" s="478"/>
      <c r="B77" s="758"/>
      <c r="C77" s="759"/>
      <c r="D77" s="759"/>
      <c r="E77" s="759"/>
      <c r="F77" s="759"/>
      <c r="G77" s="759"/>
      <c r="H77" s="759"/>
      <c r="I77" s="759"/>
      <c r="J77" s="759"/>
      <c r="K77" s="759"/>
      <c r="L77" s="759"/>
      <c r="M77" s="759"/>
      <c r="N77" s="759"/>
      <c r="O77" s="759"/>
      <c r="P77" s="759"/>
      <c r="Q77" s="759"/>
      <c r="R77" s="759"/>
      <c r="S77" s="759"/>
      <c r="T77" s="759"/>
      <c r="U77" s="759"/>
      <c r="V77" s="759"/>
      <c r="W77" s="759"/>
      <c r="X77" s="759"/>
      <c r="Y77" s="759"/>
      <c r="Z77" s="759"/>
      <c r="AA77" s="760"/>
      <c r="AB77" s="760"/>
      <c r="AC77" s="760"/>
      <c r="AD77" s="760"/>
      <c r="AE77" s="760"/>
      <c r="AF77" s="760"/>
      <c r="AG77" s="760"/>
      <c r="AH77" s="760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ht="12.75">
      <c r="A78" s="46">
        <v>1</v>
      </c>
      <c r="B78" s="47" t="s">
        <v>16</v>
      </c>
      <c r="C78" s="56">
        <f>D78+H78</f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8">
        <v>0</v>
      </c>
      <c r="J78" s="56">
        <f>K78+O78+P78+Q78+R78+S78</f>
        <v>59413</v>
      </c>
      <c r="K78" s="57">
        <f>L78+N78</f>
        <v>0</v>
      </c>
      <c r="L78" s="57">
        <v>0</v>
      </c>
      <c r="M78" s="57"/>
      <c r="N78" s="57">
        <v>0</v>
      </c>
      <c r="O78" s="57">
        <v>0</v>
      </c>
      <c r="P78" s="57">
        <v>0</v>
      </c>
      <c r="Q78" s="57">
        <f>Q20</f>
        <v>0</v>
      </c>
      <c r="R78" s="57">
        <f>R49</f>
        <v>-192</v>
      </c>
      <c r="S78" s="57">
        <f>S32+S35+S36+S37+S47+S53+S56+S63+S66+S67</f>
        <v>59605</v>
      </c>
      <c r="T78" s="81">
        <f>S78+U78</f>
        <v>0</v>
      </c>
      <c r="U78" s="129">
        <f>U32+U35+U36+U37+U47+U53+U56+U63+U66+U67</f>
        <v>-59605</v>
      </c>
      <c r="V78" s="58">
        <v>0</v>
      </c>
      <c r="W78" s="280">
        <f>W49</f>
        <v>-192</v>
      </c>
      <c r="X78" s="81">
        <f>X25</f>
        <v>0</v>
      </c>
      <c r="Y78" s="129">
        <f>Y49</f>
        <v>-192</v>
      </c>
      <c r="Z78" s="129">
        <v>0</v>
      </c>
      <c r="AA78" s="339">
        <v>0</v>
      </c>
      <c r="AB78" s="349">
        <v>0</v>
      </c>
      <c r="AC78" s="252">
        <v>0</v>
      </c>
      <c r="AD78" s="252">
        <v>0</v>
      </c>
      <c r="AE78" s="252">
        <v>0</v>
      </c>
      <c r="AF78" s="252">
        <v>0</v>
      </c>
      <c r="AG78" s="252">
        <v>0</v>
      </c>
      <c r="AH78" s="307">
        <v>0</v>
      </c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ht="12.75">
      <c r="A79" s="44">
        <v>3</v>
      </c>
      <c r="B79" s="41" t="s">
        <v>16</v>
      </c>
      <c r="C79" s="52">
        <f>D79+H79</f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60">
        <v>0</v>
      </c>
      <c r="J79" s="59">
        <f>K79+O79+P79+Q79+R79+S79</f>
        <v>699480</v>
      </c>
      <c r="K79" s="55">
        <f>L79+N79</f>
        <v>-62488</v>
      </c>
      <c r="L79" s="55">
        <f>L20+L22+L54+L61</f>
        <v>-61696</v>
      </c>
      <c r="M79" s="55"/>
      <c r="N79" s="55">
        <f>N20+N22</f>
        <v>-792</v>
      </c>
      <c r="O79" s="55">
        <f>O20+O22+O54+O61</f>
        <v>-21301</v>
      </c>
      <c r="P79" s="55">
        <f>P20+P22+P54+P61</f>
        <v>-616</v>
      </c>
      <c r="Q79" s="55">
        <f>Q22</f>
        <v>0</v>
      </c>
      <c r="R79" s="55">
        <f>R19+R20+R21+R22+R31+R33+R44+R45+R46+R52+R55+R59+R62+R64+R65</f>
        <v>511754</v>
      </c>
      <c r="S79" s="55">
        <f>S18+S30+S34+S45+S48+S54</f>
        <v>272131</v>
      </c>
      <c r="T79" s="53">
        <f>S79+U79</f>
        <v>678873</v>
      </c>
      <c r="U79" s="54">
        <f>U30+U34+U45+U50+U51+U59+U60+U64</f>
        <v>406742</v>
      </c>
      <c r="V79" s="60">
        <f>V47</f>
        <v>0</v>
      </c>
      <c r="W79" s="172">
        <f>W18+W19+W20+W21+W22+W30+W31+W33+W34+W44+W45+W46+W48+W50+W51+W52+W55+W60+W61+W62+W65</f>
        <v>1106222</v>
      </c>
      <c r="X79" s="53">
        <f>X20</f>
        <v>-86096</v>
      </c>
      <c r="Y79" s="54">
        <f>Y18+Y19+Y20+Y21+Y22+Y30+Y31+Y33+Y34+Y44+Y45+Y46+Y48+Y50+Y51+Y52+Y55+Y60+Y61+Y62+Y65</f>
        <v>1192318</v>
      </c>
      <c r="Z79" s="54">
        <v>0</v>
      </c>
      <c r="AA79" s="182">
        <f>AA66</f>
        <v>0</v>
      </c>
      <c r="AB79" s="53">
        <f>AB20+AB22+AB54+AB61</f>
        <v>-61696</v>
      </c>
      <c r="AC79" s="54">
        <v>0</v>
      </c>
      <c r="AD79" s="54">
        <v>0</v>
      </c>
      <c r="AE79" s="54">
        <v>0</v>
      </c>
      <c r="AF79" s="54">
        <v>0</v>
      </c>
      <c r="AG79" s="54">
        <f>AG22</f>
        <v>3000</v>
      </c>
      <c r="AH79" s="150">
        <v>0</v>
      </c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 ht="12.75">
      <c r="A80" s="45">
        <v>5</v>
      </c>
      <c r="B80" s="424" t="s">
        <v>16</v>
      </c>
      <c r="C80" s="425">
        <f>D80+H80</f>
        <v>0</v>
      </c>
      <c r="D80" s="426">
        <v>0</v>
      </c>
      <c r="E80" s="426">
        <v>0</v>
      </c>
      <c r="F80" s="426">
        <v>0</v>
      </c>
      <c r="G80" s="426">
        <v>0</v>
      </c>
      <c r="H80" s="62">
        <v>0</v>
      </c>
      <c r="I80" s="63">
        <v>0</v>
      </c>
      <c r="J80" s="61">
        <f>K80+O80+P80+Q80+R80+S80</f>
        <v>0</v>
      </c>
      <c r="K80" s="62">
        <v>0</v>
      </c>
      <c r="L80" s="62">
        <v>0</v>
      </c>
      <c r="M80" s="62"/>
      <c r="N80" s="62">
        <v>0</v>
      </c>
      <c r="O80" s="62">
        <v>0</v>
      </c>
      <c r="P80" s="62">
        <v>0</v>
      </c>
      <c r="Q80" s="62">
        <v>0</v>
      </c>
      <c r="R80" s="125">
        <v>0</v>
      </c>
      <c r="S80" s="125">
        <v>0</v>
      </c>
      <c r="T80" s="82">
        <v>0</v>
      </c>
      <c r="U80" s="130">
        <v>0</v>
      </c>
      <c r="V80" s="63">
        <v>0</v>
      </c>
      <c r="W80" s="281">
        <f>J80+U80+V80</f>
        <v>0</v>
      </c>
      <c r="X80" s="82">
        <v>0</v>
      </c>
      <c r="Y80" s="130">
        <v>0</v>
      </c>
      <c r="Z80" s="130">
        <v>0</v>
      </c>
      <c r="AA80" s="340">
        <v>0</v>
      </c>
      <c r="AB80" s="350">
        <v>0</v>
      </c>
      <c r="AC80" s="308">
        <v>0</v>
      </c>
      <c r="AD80" s="308">
        <v>0</v>
      </c>
      <c r="AE80" s="308">
        <v>0</v>
      </c>
      <c r="AF80" s="308">
        <v>0</v>
      </c>
      <c r="AG80" s="308">
        <v>0</v>
      </c>
      <c r="AH80" s="309">
        <v>0</v>
      </c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ht="12.75">
      <c r="A81" s="42" t="s">
        <v>16</v>
      </c>
      <c r="B81" s="42"/>
      <c r="C81" s="61">
        <f>SUM(C78:C80)</f>
        <v>0</v>
      </c>
      <c r="D81" s="62">
        <f>SUM(D78:D80)</f>
        <v>0</v>
      </c>
      <c r="E81" s="62">
        <f>SUM(E78:E80)</f>
        <v>0</v>
      </c>
      <c r="F81" s="62">
        <f>SUM(F78:F80)</f>
        <v>0</v>
      </c>
      <c r="G81" s="62">
        <f>SUM(G78:G80)</f>
        <v>0</v>
      </c>
      <c r="H81" s="62">
        <f aca="true" t="shared" si="29" ref="H81:Q81">SUM(H78:H80)</f>
        <v>0</v>
      </c>
      <c r="I81" s="63">
        <f t="shared" si="29"/>
        <v>0</v>
      </c>
      <c r="J81" s="127">
        <f>K81+O81+P81+Q81+R81+S81</f>
        <v>758893</v>
      </c>
      <c r="K81" s="62">
        <f t="shared" si="29"/>
        <v>-62488</v>
      </c>
      <c r="L81" s="62">
        <f t="shared" si="29"/>
        <v>-61696</v>
      </c>
      <c r="M81" s="62"/>
      <c r="N81" s="62">
        <f t="shared" si="29"/>
        <v>-792</v>
      </c>
      <c r="O81" s="62">
        <f t="shared" si="29"/>
        <v>-21301</v>
      </c>
      <c r="P81" s="62">
        <f t="shared" si="29"/>
        <v>-616</v>
      </c>
      <c r="Q81" s="62">
        <f t="shared" si="29"/>
        <v>0</v>
      </c>
      <c r="R81" s="124">
        <f aca="true" t="shared" si="30" ref="R81:AG81">SUM(R78:R80)</f>
        <v>511562</v>
      </c>
      <c r="S81" s="124">
        <f t="shared" si="30"/>
        <v>331736</v>
      </c>
      <c r="T81" s="62">
        <f t="shared" si="30"/>
        <v>678873</v>
      </c>
      <c r="U81" s="62">
        <f t="shared" si="30"/>
        <v>347137</v>
      </c>
      <c r="V81" s="124">
        <f t="shared" si="30"/>
        <v>0</v>
      </c>
      <c r="W81" s="63">
        <f t="shared" si="30"/>
        <v>1106030</v>
      </c>
      <c r="X81" s="310">
        <f t="shared" si="30"/>
        <v>-86096</v>
      </c>
      <c r="Y81" s="311">
        <f>SUM(Y78:Y80)</f>
        <v>1192126</v>
      </c>
      <c r="Z81" s="311">
        <f>SUM(Z78:Z80)</f>
        <v>0</v>
      </c>
      <c r="AA81" s="341">
        <f t="shared" si="30"/>
        <v>0</v>
      </c>
      <c r="AB81" s="310">
        <f t="shared" si="30"/>
        <v>-61696</v>
      </c>
      <c r="AC81" s="311">
        <f t="shared" si="30"/>
        <v>0</v>
      </c>
      <c r="AD81" s="311">
        <f t="shared" si="30"/>
        <v>0</v>
      </c>
      <c r="AE81" s="311">
        <f t="shared" si="30"/>
        <v>0</v>
      </c>
      <c r="AF81" s="311">
        <f t="shared" si="30"/>
        <v>0</v>
      </c>
      <c r="AG81" s="311">
        <f t="shared" si="30"/>
        <v>3000</v>
      </c>
      <c r="AH81" s="124">
        <f>SUM(AH78:AH80)</f>
        <v>0</v>
      </c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ht="12.75">
      <c r="A82" s="49"/>
      <c r="B82" s="49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ht="12.75">
      <c r="A83" t="s">
        <v>38</v>
      </c>
      <c r="C83" s="23"/>
      <c r="D83" s="4"/>
      <c r="E83" s="4">
        <f>E74+F74</f>
        <v>175651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ht="12.75">
      <c r="A84" t="s">
        <v>39</v>
      </c>
      <c r="B84" t="s">
        <v>40</v>
      </c>
      <c r="C84" s="2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ht="12.75">
      <c r="A85" t="s">
        <v>41</v>
      </c>
      <c r="B85" t="s">
        <v>42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ht="12.75">
      <c r="A86" t="s">
        <v>43</v>
      </c>
      <c r="B86" t="s">
        <v>44</v>
      </c>
      <c r="C86" s="2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 ht="12.75">
      <c r="A87" s="4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:45" ht="12.75">
      <c r="A88" s="4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 ht="12.75">
      <c r="A89" s="4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ht="12.75">
      <c r="A90" s="4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ht="12.75">
      <c r="A91" s="4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ht="12.75">
      <c r="A92" s="4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ht="12.75">
      <c r="A93" s="4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 ht="12.75">
      <c r="A94" s="4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 ht="12.75">
      <c r="A95" s="4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ht="12.75">
      <c r="A96" s="4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ht="12.75">
      <c r="A97" s="4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ht="12.75">
      <c r="A98" s="4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:45" ht="12.75">
      <c r="A99" s="4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 ht="12.75">
      <c r="A100" s="4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 ht="12.75">
      <c r="A101" s="4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45" ht="12.75">
      <c r="A102" s="4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1:45" ht="12.75">
      <c r="A103" s="4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3:45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3:45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3:45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3:45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3:45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3:45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3:45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3:45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3:45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3:45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3:45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3:45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3:45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</sheetData>
  <mergeCells count="1">
    <mergeCell ref="G11:I11"/>
  </mergeCells>
  <printOptions horizontalCentered="1"/>
  <pageMargins left="0.3937007874015748" right="0" top="0.7874015748031497" bottom="0" header="0.5118110236220472" footer="0.5118110236220472"/>
  <pageSetup fitToHeight="1" fitToWidth="1" horizontalDpi="600" verticalDpi="600" orientation="landscape" paperSize="9" scale="56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X108"/>
  <sheetViews>
    <sheetView workbookViewId="0" topLeftCell="F2">
      <pane ySplit="14" topLeftCell="BM38" activePane="bottomLeft" state="frozen"/>
      <selection pane="topLeft" activeCell="E84" sqref="E84"/>
      <selection pane="bottomLeft" activeCell="F2" sqref="F2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5" width="9.625" style="0" customWidth="1"/>
    <col min="6" max="7" width="10.125" style="0" customWidth="1"/>
    <col min="8" max="8" width="9.375" style="0" customWidth="1"/>
    <col min="9" max="9" width="9.00390625" style="0" customWidth="1"/>
    <col min="10" max="10" width="11.125" style="0" customWidth="1"/>
    <col min="11" max="11" width="10.25390625" style="0" customWidth="1"/>
    <col min="12" max="12" width="9.875" style="0" customWidth="1"/>
    <col min="13" max="13" width="9.875" style="0" hidden="1" customWidth="1"/>
    <col min="14" max="14" width="8.625" style="0" customWidth="1"/>
    <col min="15" max="15" width="9.00390625" style="0" customWidth="1"/>
    <col min="16" max="16" width="8.875" style="0" customWidth="1"/>
    <col min="17" max="17" width="8.125" style="0" hidden="1" customWidth="1"/>
    <col min="18" max="18" width="12.00390625" style="0" customWidth="1"/>
    <col min="19" max="19" width="12.625" style="0" customWidth="1"/>
    <col min="20" max="21" width="11.625" style="0" customWidth="1"/>
    <col min="22" max="22" width="11.625" style="0" hidden="1" customWidth="1"/>
    <col min="23" max="23" width="12.00390625" style="0" customWidth="1"/>
    <col min="24" max="24" width="9.25390625" style="0" customWidth="1"/>
    <col min="25" max="25" width="9.00390625" style="0" hidden="1" customWidth="1"/>
    <col min="26" max="26" width="10.125" style="0" hidden="1" customWidth="1"/>
    <col min="27" max="27" width="9.00390625" style="0" hidden="1" customWidth="1"/>
    <col min="28" max="28" width="9.00390625" style="0" customWidth="1"/>
    <col min="29" max="29" width="9.75390625" style="0" customWidth="1"/>
    <col min="30" max="30" width="10.75390625" style="0" hidden="1" customWidth="1"/>
    <col min="31" max="31" width="11.375" style="0" hidden="1" customWidth="1"/>
    <col min="32" max="32" width="10.125" style="0" hidden="1" customWidth="1"/>
    <col min="33" max="33" width="7.875" style="0" hidden="1" customWidth="1"/>
    <col min="34" max="35" width="7.375" style="0" hidden="1" customWidth="1"/>
    <col min="36" max="36" width="7.875" style="0" hidden="1" customWidth="1"/>
  </cols>
  <sheetData>
    <row r="4" spans="27:28" ht="18">
      <c r="AA4" s="96"/>
      <c r="AB4" s="96"/>
    </row>
    <row r="5" ht="12.75">
      <c r="L5" t="s">
        <v>48</v>
      </c>
    </row>
    <row r="6" spans="2:19" s="24" customFormat="1" ht="18">
      <c r="B6" s="107"/>
      <c r="D6" s="107"/>
      <c r="E6" s="107"/>
      <c r="F6" s="107"/>
      <c r="G6" s="107"/>
      <c r="H6" s="239"/>
      <c r="I6"/>
      <c r="J6" s="107" t="s">
        <v>182</v>
      </c>
      <c r="R6" s="108"/>
      <c r="S6" s="108"/>
    </row>
    <row r="7" spans="2:22" ht="18">
      <c r="B7" s="7"/>
      <c r="C7" s="6"/>
      <c r="D7" s="107"/>
      <c r="E7" s="107"/>
      <c r="F7" s="107"/>
      <c r="G7" s="107"/>
      <c r="H7" s="24"/>
      <c r="J7" s="107"/>
      <c r="K7" s="24"/>
      <c r="L7" s="108"/>
      <c r="M7" s="108"/>
      <c r="N7" s="108"/>
      <c r="O7" s="108"/>
      <c r="P7" s="108"/>
      <c r="Q7" s="108"/>
      <c r="R7" s="108"/>
      <c r="S7" s="108"/>
      <c r="T7" s="108"/>
      <c r="U7" s="6"/>
      <c r="V7" s="6"/>
    </row>
    <row r="8" spans="2:22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6" ht="12.75">
      <c r="A9" s="39"/>
      <c r="B9" s="25" t="s">
        <v>0</v>
      </c>
      <c r="C9" s="32" t="s">
        <v>1</v>
      </c>
      <c r="D9" s="14" t="s">
        <v>2</v>
      </c>
      <c r="E9" s="14"/>
      <c r="F9" s="14"/>
      <c r="G9" s="14"/>
      <c r="H9" s="14"/>
      <c r="I9" s="497"/>
      <c r="J9" s="13"/>
      <c r="K9" s="11" t="s">
        <v>3</v>
      </c>
      <c r="L9" s="8"/>
      <c r="M9" s="8"/>
      <c r="N9" s="8"/>
      <c r="O9" s="9"/>
      <c r="P9" s="8"/>
      <c r="Q9" s="8"/>
      <c r="R9" s="8"/>
      <c r="S9" s="8"/>
      <c r="T9" s="168" t="s">
        <v>52</v>
      </c>
      <c r="U9" s="169"/>
      <c r="V9" s="850"/>
      <c r="W9" s="202" t="s">
        <v>4</v>
      </c>
      <c r="X9" s="857" t="s">
        <v>110</v>
      </c>
      <c r="Y9" s="517"/>
      <c r="Z9" s="517"/>
      <c r="AA9" s="517"/>
      <c r="AB9" s="517"/>
      <c r="AC9" s="515"/>
      <c r="AG9" s="376"/>
      <c r="AH9" s="377"/>
      <c r="AI9" s="377"/>
      <c r="AJ9" s="24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12.75">
      <c r="A10" s="5"/>
      <c r="B10" s="12"/>
      <c r="C10" s="33"/>
      <c r="D10" s="492" t="s">
        <v>91</v>
      </c>
      <c r="E10" s="493"/>
      <c r="F10" s="494"/>
      <c r="G10" s="494"/>
      <c r="H10" s="498"/>
      <c r="I10" s="499"/>
      <c r="J10" s="511"/>
      <c r="K10" s="557"/>
      <c r="L10" s="483"/>
      <c r="M10" s="483"/>
      <c r="N10" s="483"/>
      <c r="O10" s="484"/>
      <c r="P10" s="484"/>
      <c r="Q10" s="484"/>
      <c r="R10" s="484"/>
      <c r="S10" s="484"/>
      <c r="T10" s="486"/>
      <c r="U10" s="487"/>
      <c r="V10" s="851"/>
      <c r="W10" s="15"/>
      <c r="X10" s="602"/>
      <c r="Y10" s="50"/>
      <c r="Z10" s="50"/>
      <c r="AA10" s="50"/>
      <c r="AB10" s="50"/>
      <c r="AC10" s="518"/>
      <c r="AD10" s="490"/>
      <c r="AE10" s="367"/>
      <c r="AF10" s="367"/>
      <c r="AG10" s="70"/>
      <c r="AH10" s="70"/>
      <c r="AI10" s="70"/>
      <c r="AJ10" s="491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5" t="s">
        <v>6</v>
      </c>
      <c r="B11" s="5"/>
      <c r="C11" s="15" t="s">
        <v>16</v>
      </c>
      <c r="D11" s="495" t="s">
        <v>92</v>
      </c>
      <c r="E11" s="496"/>
      <c r="F11" s="573"/>
      <c r="G11" s="1036" t="s">
        <v>115</v>
      </c>
      <c r="H11" s="1037"/>
      <c r="I11" s="1038"/>
      <c r="J11" s="590"/>
      <c r="K11" s="568" t="s">
        <v>112</v>
      </c>
      <c r="L11" s="554" t="s">
        <v>91</v>
      </c>
      <c r="M11" s="552"/>
      <c r="N11" s="553"/>
      <c r="O11" s="17" t="s">
        <v>8</v>
      </c>
      <c r="P11" s="179" t="s">
        <v>9</v>
      </c>
      <c r="Q11" s="510" t="s">
        <v>10</v>
      </c>
      <c r="R11" s="144" t="s">
        <v>10</v>
      </c>
      <c r="S11" s="861" t="s">
        <v>11</v>
      </c>
      <c r="T11" s="170" t="s">
        <v>51</v>
      </c>
      <c r="U11" s="171"/>
      <c r="V11" s="852" t="s">
        <v>50</v>
      </c>
      <c r="W11" s="15"/>
      <c r="X11" s="351" t="s">
        <v>73</v>
      </c>
      <c r="Y11" s="258" t="s">
        <v>4</v>
      </c>
      <c r="Z11" s="258" t="s">
        <v>73</v>
      </c>
      <c r="AA11" s="389" t="s">
        <v>62</v>
      </c>
      <c r="AB11" s="506" t="s">
        <v>87</v>
      </c>
      <c r="AC11" s="455" t="s">
        <v>81</v>
      </c>
      <c r="AD11" s="434" t="s">
        <v>100</v>
      </c>
      <c r="AE11" s="259" t="s">
        <v>100</v>
      </c>
      <c r="AF11" s="259" t="s">
        <v>84</v>
      </c>
      <c r="AG11" s="258" t="s">
        <v>59</v>
      </c>
      <c r="AH11" s="259" t="s">
        <v>17</v>
      </c>
      <c r="AI11" s="506" t="s">
        <v>87</v>
      </c>
      <c r="AJ11" s="260" t="s">
        <v>63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2.75">
      <c r="A12" s="5" t="s">
        <v>12</v>
      </c>
      <c r="B12" s="5"/>
      <c r="C12" s="27"/>
      <c r="D12" s="19" t="s">
        <v>13</v>
      </c>
      <c r="E12" s="502" t="s">
        <v>94</v>
      </c>
      <c r="F12" s="579" t="s">
        <v>63</v>
      </c>
      <c r="G12" s="594" t="s">
        <v>117</v>
      </c>
      <c r="H12" s="574" t="s">
        <v>93</v>
      </c>
      <c r="I12" s="575"/>
      <c r="J12" s="1"/>
      <c r="K12" s="568" t="s">
        <v>113</v>
      </c>
      <c r="L12" s="555"/>
      <c r="M12" s="556"/>
      <c r="N12" s="17"/>
      <c r="O12" s="29"/>
      <c r="P12" s="1" t="s">
        <v>14</v>
      </c>
      <c r="Q12" s="1" t="s">
        <v>15</v>
      </c>
      <c r="R12" s="34" t="s">
        <v>47</v>
      </c>
      <c r="S12" s="862" t="s">
        <v>45</v>
      </c>
      <c r="T12" s="79" t="s">
        <v>16</v>
      </c>
      <c r="U12" s="114" t="s">
        <v>5</v>
      </c>
      <c r="V12" s="270" t="s">
        <v>24</v>
      </c>
      <c r="W12" s="15"/>
      <c r="X12" s="352" t="s">
        <v>74</v>
      </c>
      <c r="Y12" s="262" t="s">
        <v>65</v>
      </c>
      <c r="Z12" s="262" t="s">
        <v>74</v>
      </c>
      <c r="AA12" s="390" t="s">
        <v>64</v>
      </c>
      <c r="AB12" s="507" t="s">
        <v>107</v>
      </c>
      <c r="AC12" s="201" t="s">
        <v>82</v>
      </c>
      <c r="AD12" s="435" t="s">
        <v>101</v>
      </c>
      <c r="AE12" s="262" t="s">
        <v>104</v>
      </c>
      <c r="AF12" s="263" t="s">
        <v>83</v>
      </c>
      <c r="AG12" s="262" t="s">
        <v>60</v>
      </c>
      <c r="AH12" s="263" t="s">
        <v>61</v>
      </c>
      <c r="AI12" s="507" t="s">
        <v>107</v>
      </c>
      <c r="AJ12" s="264" t="s">
        <v>66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2.75">
      <c r="A13" s="5" t="s">
        <v>18</v>
      </c>
      <c r="B13" s="12" t="s">
        <v>19</v>
      </c>
      <c r="C13" s="500"/>
      <c r="D13" s="19" t="s">
        <v>20</v>
      </c>
      <c r="E13" s="503" t="s">
        <v>95</v>
      </c>
      <c r="F13" s="580" t="s">
        <v>66</v>
      </c>
      <c r="G13" s="595" t="s">
        <v>94</v>
      </c>
      <c r="H13" s="576" t="s">
        <v>16</v>
      </c>
      <c r="I13" s="577" t="s">
        <v>7</v>
      </c>
      <c r="J13" s="591" t="s">
        <v>16</v>
      </c>
      <c r="K13" s="569" t="s">
        <v>16</v>
      </c>
      <c r="L13" s="16" t="s">
        <v>21</v>
      </c>
      <c r="M13" s="28"/>
      <c r="N13" s="28" t="s">
        <v>22</v>
      </c>
      <c r="O13" s="34"/>
      <c r="P13" s="22"/>
      <c r="Q13" s="1" t="s">
        <v>23</v>
      </c>
      <c r="R13" s="34" t="s">
        <v>46</v>
      </c>
      <c r="S13" s="862" t="s">
        <v>24</v>
      </c>
      <c r="T13" s="35" t="s">
        <v>25</v>
      </c>
      <c r="U13" s="114" t="s">
        <v>20</v>
      </c>
      <c r="V13" s="270" t="s">
        <v>46</v>
      </c>
      <c r="W13" s="15" t="s">
        <v>16</v>
      </c>
      <c r="X13" s="352" t="s">
        <v>75</v>
      </c>
      <c r="Y13" s="262" t="s">
        <v>68</v>
      </c>
      <c r="Z13" s="262" t="s">
        <v>78</v>
      </c>
      <c r="AA13" s="390" t="s">
        <v>67</v>
      </c>
      <c r="AB13" s="507" t="s">
        <v>128</v>
      </c>
      <c r="AC13" s="201" t="s">
        <v>99</v>
      </c>
      <c r="AD13" s="435" t="s">
        <v>102</v>
      </c>
      <c r="AE13" s="262" t="s">
        <v>105</v>
      </c>
      <c r="AF13" s="263" t="s">
        <v>96</v>
      </c>
      <c r="AG13" s="262" t="s">
        <v>26</v>
      </c>
      <c r="AH13" s="263" t="s">
        <v>31</v>
      </c>
      <c r="AI13" s="507" t="s">
        <v>108</v>
      </c>
      <c r="AJ13" s="264" t="s">
        <v>69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50" ht="13.5" thickBot="1">
      <c r="A14" s="40" t="s">
        <v>27</v>
      </c>
      <c r="B14" s="26" t="s">
        <v>28</v>
      </c>
      <c r="C14" s="36"/>
      <c r="D14" s="20" t="s">
        <v>29</v>
      </c>
      <c r="E14" s="504"/>
      <c r="F14" s="580" t="s">
        <v>86</v>
      </c>
      <c r="G14" s="595" t="s">
        <v>116</v>
      </c>
      <c r="H14" s="713"/>
      <c r="I14" s="596" t="s">
        <v>30</v>
      </c>
      <c r="J14" s="592"/>
      <c r="K14" s="178"/>
      <c r="L14" s="18"/>
      <c r="M14" s="18"/>
      <c r="N14" s="180"/>
      <c r="O14" s="21"/>
      <c r="P14" s="18"/>
      <c r="Q14" s="3"/>
      <c r="R14" s="147" t="s">
        <v>25</v>
      </c>
      <c r="S14" s="863"/>
      <c r="T14" s="37"/>
      <c r="U14" s="115" t="s">
        <v>24</v>
      </c>
      <c r="V14" s="271" t="s">
        <v>25</v>
      </c>
      <c r="W14" s="36"/>
      <c r="X14" s="363" t="s">
        <v>76</v>
      </c>
      <c r="Y14" s="266" t="s">
        <v>71</v>
      </c>
      <c r="Z14" s="360" t="s">
        <v>76</v>
      </c>
      <c r="AA14" s="391" t="s">
        <v>70</v>
      </c>
      <c r="AB14" s="509" t="s">
        <v>16</v>
      </c>
      <c r="AC14" s="516" t="s">
        <v>98</v>
      </c>
      <c r="AD14" s="514" t="s">
        <v>103</v>
      </c>
      <c r="AE14" s="362" t="s">
        <v>106</v>
      </c>
      <c r="AF14" s="266" t="s">
        <v>97</v>
      </c>
      <c r="AG14" s="265"/>
      <c r="AH14" s="265"/>
      <c r="AI14" s="509" t="s">
        <v>109</v>
      </c>
      <c r="AJ14" s="267" t="s">
        <v>72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3.5" thickBot="1">
      <c r="A15" s="5"/>
      <c r="B15" s="31" t="s">
        <v>132</v>
      </c>
      <c r="C15" s="191">
        <f>D15+E15+F15+G15+H15</f>
        <v>1562149</v>
      </c>
      <c r="D15" s="357">
        <f>120000+36125</f>
        <v>156125</v>
      </c>
      <c r="E15" s="505">
        <v>107440</v>
      </c>
      <c r="F15" s="581">
        <v>0</v>
      </c>
      <c r="G15" s="618">
        <v>1298584</v>
      </c>
      <c r="H15" s="714">
        <v>0</v>
      </c>
      <c r="I15" s="356">
        <v>0</v>
      </c>
      <c r="J15" s="356">
        <f>K15+O15+P15+Q15+R15+S15</f>
        <v>6988378</v>
      </c>
      <c r="K15" s="357">
        <f>L15+N15</f>
        <v>4172178</v>
      </c>
      <c r="L15" s="365">
        <v>4161193</v>
      </c>
      <c r="M15" s="366"/>
      <c r="N15" s="366">
        <v>10985</v>
      </c>
      <c r="O15" s="366">
        <v>1418540</v>
      </c>
      <c r="P15" s="365">
        <v>41611</v>
      </c>
      <c r="Q15" s="366"/>
      <c r="R15" s="356">
        <v>989686</v>
      </c>
      <c r="S15" s="367">
        <v>366363</v>
      </c>
      <c r="T15" s="357">
        <f>S15+U15</f>
        <v>578779</v>
      </c>
      <c r="U15" s="367">
        <v>212416</v>
      </c>
      <c r="V15" s="853">
        <v>0</v>
      </c>
      <c r="W15" s="860">
        <f>U15+J15</f>
        <v>7200794</v>
      </c>
      <c r="X15" s="366">
        <v>7200794</v>
      </c>
      <c r="Y15" s="365"/>
      <c r="Z15" s="269"/>
      <c r="AA15" s="323"/>
      <c r="AB15" s="914">
        <v>126400</v>
      </c>
      <c r="AC15" s="915">
        <v>4161193</v>
      </c>
      <c r="AD15" s="392">
        <v>0</v>
      </c>
      <c r="AE15" s="269">
        <v>0</v>
      </c>
      <c r="AF15" s="269">
        <v>0</v>
      </c>
      <c r="AG15" s="269">
        <v>0</v>
      </c>
      <c r="AH15" s="269">
        <v>0</v>
      </c>
      <c r="AI15" s="323">
        <v>0</v>
      </c>
      <c r="AJ15" s="282">
        <v>0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s="49" customFormat="1" ht="12.75" hidden="1">
      <c r="A16" s="42"/>
      <c r="B16" s="355" t="s">
        <v>85</v>
      </c>
      <c r="C16" s="106"/>
      <c r="D16" s="105"/>
      <c r="E16" s="102"/>
      <c r="F16" s="582"/>
      <c r="G16" s="105"/>
      <c r="H16" s="102"/>
      <c r="I16" s="104"/>
      <c r="J16" s="104">
        <f>K16+O16+P16+Q16+R16+S16</f>
        <v>0</v>
      </c>
      <c r="K16" s="105"/>
      <c r="L16" s="103"/>
      <c r="M16" s="102"/>
      <c r="N16" s="102"/>
      <c r="O16" s="102"/>
      <c r="P16" s="103"/>
      <c r="Q16" s="102"/>
      <c r="R16" s="104"/>
      <c r="S16" s="119"/>
      <c r="T16" s="105">
        <f>S16+U16</f>
        <v>0</v>
      </c>
      <c r="U16" s="119"/>
      <c r="V16" s="277"/>
      <c r="W16" s="316">
        <f>U16+J16</f>
        <v>0</v>
      </c>
      <c r="X16" s="858"/>
      <c r="Y16" s="67"/>
      <c r="Z16" s="67"/>
      <c r="AA16" s="324"/>
      <c r="AB16" s="67"/>
      <c r="AC16" s="268"/>
      <c r="AD16" s="69"/>
      <c r="AE16" s="67"/>
      <c r="AF16" s="67"/>
      <c r="AG16" s="67"/>
      <c r="AH16" s="67"/>
      <c r="AI16" s="324"/>
      <c r="AJ16" s="268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</row>
    <row r="17" spans="1:50" ht="12.75">
      <c r="A17" s="5"/>
      <c r="B17" s="113" t="s">
        <v>32</v>
      </c>
      <c r="C17" s="191"/>
      <c r="D17" s="192"/>
      <c r="E17" s="195"/>
      <c r="F17" s="196"/>
      <c r="G17" s="734"/>
      <c r="H17" s="735"/>
      <c r="I17" s="736"/>
      <c r="J17" s="242"/>
      <c r="K17" s="241"/>
      <c r="L17" s="193"/>
      <c r="M17" s="195"/>
      <c r="N17" s="195"/>
      <c r="O17" s="195"/>
      <c r="P17" s="193"/>
      <c r="Q17" s="195"/>
      <c r="R17" s="780"/>
      <c r="S17" s="864"/>
      <c r="T17" s="317"/>
      <c r="U17" s="196"/>
      <c r="V17" s="278"/>
      <c r="W17" s="197"/>
      <c r="X17" s="859"/>
      <c r="Y17" s="738"/>
      <c r="Z17" s="739"/>
      <c r="AA17" s="881"/>
      <c r="AB17" s="740"/>
      <c r="AC17" s="741"/>
      <c r="AD17" s="392"/>
      <c r="AE17" s="269"/>
      <c r="AF17" s="269"/>
      <c r="AG17" s="269"/>
      <c r="AH17" s="269"/>
      <c r="AI17" s="323"/>
      <c r="AJ17" s="282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2.75">
      <c r="A18" s="83">
        <v>3</v>
      </c>
      <c r="B18" s="142" t="s">
        <v>137</v>
      </c>
      <c r="C18" s="769"/>
      <c r="D18" s="770"/>
      <c r="E18" s="318"/>
      <c r="F18" s="771"/>
      <c r="G18" s="770"/>
      <c r="H18" s="247"/>
      <c r="I18" s="779"/>
      <c r="J18" s="810">
        <f aca="true" t="shared" si="0" ref="J18:J37">K18+O18+P18+Q18+R18+S18</f>
        <v>94595</v>
      </c>
      <c r="K18" s="274">
        <f>L18+N18</f>
        <v>64675</v>
      </c>
      <c r="L18" s="318">
        <v>62939</v>
      </c>
      <c r="M18" s="318"/>
      <c r="N18" s="318">
        <v>1736</v>
      </c>
      <c r="O18" s="318">
        <v>22009</v>
      </c>
      <c r="P18" s="247">
        <v>629</v>
      </c>
      <c r="Q18" s="318"/>
      <c r="R18" s="811">
        <v>7282</v>
      </c>
      <c r="S18" s="814"/>
      <c r="T18" s="813">
        <f aca="true" t="shared" si="1" ref="T18:T23">S18+U18</f>
        <v>0</v>
      </c>
      <c r="U18" s="771"/>
      <c r="V18" s="814"/>
      <c r="W18" s="812">
        <f>U18+J18</f>
        <v>94595</v>
      </c>
      <c r="X18" s="318">
        <v>94595</v>
      </c>
      <c r="Y18" s="566"/>
      <c r="Z18" s="566"/>
      <c r="AA18" s="838"/>
      <c r="AB18" s="247"/>
      <c r="AC18" s="779">
        <v>62939</v>
      </c>
      <c r="AD18" s="815"/>
      <c r="AE18" s="816"/>
      <c r="AF18" s="816"/>
      <c r="AG18" s="816"/>
      <c r="AH18" s="816"/>
      <c r="AI18" s="817"/>
      <c r="AJ18" s="818"/>
      <c r="AK18" s="819"/>
      <c r="AL18" s="819"/>
      <c r="AM18" s="819"/>
      <c r="AN18" s="819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2.75">
      <c r="A19" s="83">
        <v>3</v>
      </c>
      <c r="B19" s="142" t="s">
        <v>140</v>
      </c>
      <c r="C19" s="213"/>
      <c r="D19" s="210"/>
      <c r="E19" s="369"/>
      <c r="F19" s="205"/>
      <c r="G19" s="210"/>
      <c r="H19" s="214"/>
      <c r="I19" s="207"/>
      <c r="J19" s="215">
        <f t="shared" si="0"/>
        <v>19040</v>
      </c>
      <c r="K19" s="274">
        <f>L19+N19</f>
        <v>0</v>
      </c>
      <c r="L19" s="564"/>
      <c r="M19" s="321"/>
      <c r="N19" s="321"/>
      <c r="O19" s="321"/>
      <c r="P19" s="321"/>
      <c r="Q19" s="321"/>
      <c r="R19" s="521">
        <v>19040</v>
      </c>
      <c r="S19" s="865"/>
      <c r="T19" s="204">
        <f t="shared" si="1"/>
        <v>70000</v>
      </c>
      <c r="U19" s="205">
        <v>70000</v>
      </c>
      <c r="V19" s="272"/>
      <c r="W19" s="209">
        <f>U19+J19</f>
        <v>89040</v>
      </c>
      <c r="X19" s="369">
        <v>89040</v>
      </c>
      <c r="Y19" s="560"/>
      <c r="Z19" s="561"/>
      <c r="AA19" s="707"/>
      <c r="AB19" s="562"/>
      <c r="AC19" s="521"/>
      <c r="AD19" s="371"/>
      <c r="AE19" s="214"/>
      <c r="AF19" s="214"/>
      <c r="AG19" s="283"/>
      <c r="AH19" s="283"/>
      <c r="AI19" s="508"/>
      <c r="AJ19" s="28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46" ht="13.5" thickBot="1">
      <c r="A20" s="83">
        <v>3</v>
      </c>
      <c r="B20" s="142" t="s">
        <v>142</v>
      </c>
      <c r="C20" s="52"/>
      <c r="D20" s="55"/>
      <c r="E20" s="55"/>
      <c r="F20" s="60"/>
      <c r="G20" s="53"/>
      <c r="H20" s="54"/>
      <c r="I20" s="52"/>
      <c r="J20" s="52">
        <f>K20+O20+P20+Q20+R20+S20</f>
        <v>0</v>
      </c>
      <c r="K20" s="53">
        <f>L20+N20</f>
        <v>0</v>
      </c>
      <c r="L20" s="55"/>
      <c r="M20" s="166"/>
      <c r="N20" s="217"/>
      <c r="O20" s="55"/>
      <c r="P20" s="55"/>
      <c r="Q20" s="166"/>
      <c r="R20" s="54"/>
      <c r="S20" s="866"/>
      <c r="T20" s="86">
        <f t="shared" si="1"/>
        <v>152010</v>
      </c>
      <c r="U20" s="182">
        <v>152010</v>
      </c>
      <c r="V20" s="854"/>
      <c r="W20" s="209">
        <f>U20+J20</f>
        <v>152010</v>
      </c>
      <c r="X20" s="622">
        <v>152010</v>
      </c>
      <c r="Y20" s="387"/>
      <c r="Z20" s="384"/>
      <c r="AA20" s="412"/>
      <c r="AB20" s="520"/>
      <c r="AC20" s="522"/>
      <c r="AD20" s="55"/>
      <c r="AE20" s="54"/>
      <c r="AF20" s="54"/>
      <c r="AG20" s="249"/>
      <c r="AH20" s="249"/>
      <c r="AI20" s="330"/>
      <c r="AJ20" s="150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3.5" hidden="1" thickBot="1">
      <c r="A21" s="245"/>
      <c r="B21" s="48"/>
      <c r="C21" s="52"/>
      <c r="D21" s="55"/>
      <c r="E21" s="55"/>
      <c r="F21" s="60"/>
      <c r="G21" s="53"/>
      <c r="H21" s="54"/>
      <c r="I21" s="52"/>
      <c r="J21" s="312"/>
      <c r="K21" s="53"/>
      <c r="L21" s="166"/>
      <c r="M21" s="166"/>
      <c r="N21" s="421"/>
      <c r="O21" s="166"/>
      <c r="P21" s="166"/>
      <c r="Q21" s="166"/>
      <c r="R21" s="54"/>
      <c r="S21" s="867"/>
      <c r="T21" s="313"/>
      <c r="U21" s="315"/>
      <c r="V21" s="854"/>
      <c r="W21" s="209"/>
      <c r="X21" s="622"/>
      <c r="Y21" s="387"/>
      <c r="Z21" s="384"/>
      <c r="AA21" s="412"/>
      <c r="AB21" s="520"/>
      <c r="AC21" s="522"/>
      <c r="AD21" s="55"/>
      <c r="AE21" s="54"/>
      <c r="AF21" s="54"/>
      <c r="AG21" s="249"/>
      <c r="AH21" s="249"/>
      <c r="AI21" s="330"/>
      <c r="AJ21" s="150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3.5" hidden="1" thickBot="1">
      <c r="A22" s="245"/>
      <c r="B22" s="48"/>
      <c r="C22" s="51"/>
      <c r="D22" s="54"/>
      <c r="E22" s="54"/>
      <c r="F22" s="182"/>
      <c r="G22" s="53"/>
      <c r="H22" s="54"/>
      <c r="I22" s="51"/>
      <c r="J22" s="312">
        <f t="shared" si="0"/>
        <v>0</v>
      </c>
      <c r="K22" s="53">
        <f>L22+N22</f>
        <v>0</v>
      </c>
      <c r="L22" s="166"/>
      <c r="M22" s="54"/>
      <c r="N22" s="421"/>
      <c r="O22" s="166"/>
      <c r="P22" s="166"/>
      <c r="Q22" s="166"/>
      <c r="R22" s="54"/>
      <c r="S22" s="867"/>
      <c r="T22" s="313">
        <f t="shared" si="1"/>
        <v>0</v>
      </c>
      <c r="U22" s="315"/>
      <c r="V22" s="855"/>
      <c r="W22" s="209">
        <f>U22+J22</f>
        <v>0</v>
      </c>
      <c r="X22" s="622"/>
      <c r="Y22" s="387"/>
      <c r="Z22" s="384"/>
      <c r="AA22" s="412"/>
      <c r="AB22" s="520"/>
      <c r="AC22" s="522"/>
      <c r="AD22" s="55"/>
      <c r="AE22" s="54"/>
      <c r="AF22" s="54"/>
      <c r="AG22" s="249"/>
      <c r="AH22" s="249"/>
      <c r="AI22" s="330"/>
      <c r="AJ22" s="150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3.5" hidden="1" thickBot="1">
      <c r="A23" s="131"/>
      <c r="B23" s="48"/>
      <c r="C23" s="110"/>
      <c r="D23" s="111"/>
      <c r="E23" s="372"/>
      <c r="F23" s="372"/>
      <c r="G23" s="111"/>
      <c r="H23" s="132"/>
      <c r="I23" s="112"/>
      <c r="J23" s="52">
        <f t="shared" si="0"/>
        <v>0</v>
      </c>
      <c r="K23" s="240">
        <f>L23+N23</f>
        <v>0</v>
      </c>
      <c r="L23" s="132"/>
      <c r="M23" s="132"/>
      <c r="N23" s="422"/>
      <c r="O23" s="246"/>
      <c r="P23" s="132"/>
      <c r="Q23" s="132"/>
      <c r="R23" s="275"/>
      <c r="S23" s="276"/>
      <c r="T23" s="86">
        <f t="shared" si="1"/>
        <v>0</v>
      </c>
      <c r="U23" s="276"/>
      <c r="V23" s="856"/>
      <c r="W23" s="209">
        <f>U23+J23</f>
        <v>0</v>
      </c>
      <c r="X23" s="628"/>
      <c r="Y23" s="388"/>
      <c r="Z23" s="414"/>
      <c r="AA23" s="415"/>
      <c r="AB23" s="916"/>
      <c r="AC23" s="917"/>
      <c r="AD23" s="482"/>
      <c r="AE23" s="289"/>
      <c r="AF23" s="289"/>
      <c r="AG23" s="289"/>
      <c r="AH23" s="289"/>
      <c r="AI23" s="328"/>
      <c r="AJ23" s="290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5.75" customHeight="1" thickBot="1">
      <c r="A24" s="135"/>
      <c r="B24" s="31" t="s">
        <v>33</v>
      </c>
      <c r="C24" s="77">
        <f>D24+H24</f>
        <v>0</v>
      </c>
      <c r="D24" s="78">
        <f aca="true" t="shared" si="2" ref="D24:I24">SUM(D19:D23)</f>
        <v>0</v>
      </c>
      <c r="E24" s="78">
        <f t="shared" si="2"/>
        <v>0</v>
      </c>
      <c r="F24" s="118">
        <f t="shared" si="2"/>
        <v>0</v>
      </c>
      <c r="G24" s="174">
        <f t="shared" si="2"/>
        <v>0</v>
      </c>
      <c r="H24" s="78">
        <f t="shared" si="2"/>
        <v>0</v>
      </c>
      <c r="I24" s="77">
        <f t="shared" si="2"/>
        <v>0</v>
      </c>
      <c r="J24" s="77">
        <f>K24+O24+P24+Q24+R24+S24</f>
        <v>113635</v>
      </c>
      <c r="K24" s="78">
        <f>SUM(K18:K23)</f>
        <v>64675</v>
      </c>
      <c r="L24" s="78">
        <f aca="true" t="shared" si="3" ref="L24:S24">SUM(L18:L23)</f>
        <v>62939</v>
      </c>
      <c r="M24" s="78">
        <f t="shared" si="3"/>
        <v>0</v>
      </c>
      <c r="N24" s="78">
        <f t="shared" si="3"/>
        <v>1736</v>
      </c>
      <c r="O24" s="78">
        <f t="shared" si="3"/>
        <v>22009</v>
      </c>
      <c r="P24" s="78">
        <f t="shared" si="3"/>
        <v>629</v>
      </c>
      <c r="Q24" s="118">
        <f t="shared" si="3"/>
        <v>0</v>
      </c>
      <c r="R24" s="120">
        <f t="shared" si="3"/>
        <v>26322</v>
      </c>
      <c r="S24" s="184">
        <f t="shared" si="3"/>
        <v>0</v>
      </c>
      <c r="T24" s="174">
        <f>SUM(T18:T23)</f>
        <v>222010</v>
      </c>
      <c r="U24" s="120">
        <f aca="true" t="shared" si="4" ref="U24:AC24">SUM(U18:U23)</f>
        <v>222010</v>
      </c>
      <c r="V24" s="184">
        <f t="shared" si="4"/>
        <v>0</v>
      </c>
      <c r="W24" s="845">
        <f t="shared" si="4"/>
        <v>335645</v>
      </c>
      <c r="X24" s="78">
        <f t="shared" si="4"/>
        <v>335645</v>
      </c>
      <c r="Y24" s="120">
        <f t="shared" si="4"/>
        <v>0</v>
      </c>
      <c r="Z24" s="120">
        <f t="shared" si="4"/>
        <v>0</v>
      </c>
      <c r="AA24" s="329">
        <f t="shared" si="4"/>
        <v>0</v>
      </c>
      <c r="AB24" s="248">
        <f t="shared" si="4"/>
        <v>0</v>
      </c>
      <c r="AC24" s="291">
        <f t="shared" si="4"/>
        <v>62939</v>
      </c>
      <c r="AD24" s="78">
        <f aca="true" t="shared" si="5" ref="AD24:AJ24">SUM(AD19:AD22)</f>
        <v>0</v>
      </c>
      <c r="AE24" s="120">
        <f t="shared" si="5"/>
        <v>0</v>
      </c>
      <c r="AF24" s="120">
        <f t="shared" si="5"/>
        <v>0</v>
      </c>
      <c r="AG24" s="248">
        <f t="shared" si="5"/>
        <v>0</v>
      </c>
      <c r="AH24" s="248">
        <f t="shared" si="5"/>
        <v>0</v>
      </c>
      <c r="AI24" s="329">
        <f t="shared" si="5"/>
        <v>0</v>
      </c>
      <c r="AJ24" s="291">
        <f t="shared" si="5"/>
        <v>0</v>
      </c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2.75">
      <c r="A25" s="869">
        <v>3</v>
      </c>
      <c r="B25" s="136" t="s">
        <v>143</v>
      </c>
      <c r="C25" s="136"/>
      <c r="D25" s="137"/>
      <c r="E25" s="138"/>
      <c r="F25" s="373"/>
      <c r="G25" s="137"/>
      <c r="H25" s="138"/>
      <c r="I25" s="139"/>
      <c r="J25" s="140">
        <f t="shared" si="0"/>
        <v>9760</v>
      </c>
      <c r="K25" s="141"/>
      <c r="L25" s="138"/>
      <c r="M25" s="138"/>
      <c r="N25" s="138"/>
      <c r="O25" s="138"/>
      <c r="P25" s="54"/>
      <c r="Q25" s="182"/>
      <c r="R25" s="166"/>
      <c r="S25" s="868">
        <v>9760</v>
      </c>
      <c r="T25" s="844">
        <f>S25+U25</f>
        <v>21635</v>
      </c>
      <c r="U25" s="470">
        <v>11875</v>
      </c>
      <c r="V25" s="843"/>
      <c r="W25" s="134">
        <f aca="true" t="shared" si="6" ref="W25:W36">U25+J25</f>
        <v>21635</v>
      </c>
      <c r="X25" s="55">
        <v>21635</v>
      </c>
      <c r="Y25" s="54"/>
      <c r="Z25" s="54"/>
      <c r="AA25" s="327"/>
      <c r="AB25" s="249"/>
      <c r="AC25" s="206"/>
      <c r="AD25" s="55"/>
      <c r="AE25" s="54"/>
      <c r="AF25" s="54"/>
      <c r="AG25" s="249"/>
      <c r="AH25" s="249"/>
      <c r="AI25" s="330"/>
      <c r="AJ25" s="150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2.75">
      <c r="A26" s="44">
        <v>3</v>
      </c>
      <c r="B26" s="48" t="s">
        <v>146</v>
      </c>
      <c r="C26" s="52"/>
      <c r="D26" s="55"/>
      <c r="E26" s="55"/>
      <c r="F26" s="60"/>
      <c r="G26" s="53"/>
      <c r="H26" s="55"/>
      <c r="I26" s="52"/>
      <c r="J26" s="52">
        <f t="shared" si="0"/>
        <v>0</v>
      </c>
      <c r="K26" s="55"/>
      <c r="L26" s="55"/>
      <c r="M26" s="55"/>
      <c r="N26" s="55"/>
      <c r="O26" s="55"/>
      <c r="P26" s="55"/>
      <c r="Q26" s="60"/>
      <c r="R26" s="54"/>
      <c r="S26" s="182"/>
      <c r="T26" s="844">
        <f>S26+U26</f>
        <v>16996</v>
      </c>
      <c r="U26" s="273">
        <v>16996</v>
      </c>
      <c r="V26" s="182"/>
      <c r="W26" s="59">
        <f t="shared" si="6"/>
        <v>16996</v>
      </c>
      <c r="X26" s="55">
        <v>16996</v>
      </c>
      <c r="Y26" s="54"/>
      <c r="Z26" s="54"/>
      <c r="AA26" s="327"/>
      <c r="AB26" s="249"/>
      <c r="AC26" s="206"/>
      <c r="AD26" s="55"/>
      <c r="AE26" s="54"/>
      <c r="AF26" s="54"/>
      <c r="AG26" s="249"/>
      <c r="AH26" s="249"/>
      <c r="AI26" s="330"/>
      <c r="AJ26" s="150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2.75">
      <c r="A27" s="88">
        <v>3</v>
      </c>
      <c r="B27" s="143" t="s">
        <v>150</v>
      </c>
      <c r="C27" s="52"/>
      <c r="D27" s="55"/>
      <c r="E27" s="55"/>
      <c r="F27" s="60"/>
      <c r="G27" s="53"/>
      <c r="H27" s="55"/>
      <c r="I27" s="52"/>
      <c r="J27" s="52">
        <f t="shared" si="0"/>
        <v>13900</v>
      </c>
      <c r="K27" s="55">
        <f>L27+N27</f>
        <v>13900</v>
      </c>
      <c r="L27" s="55"/>
      <c r="M27" s="55"/>
      <c r="N27" s="55">
        <v>13900</v>
      </c>
      <c r="O27" s="55"/>
      <c r="P27" s="55"/>
      <c r="Q27" s="60"/>
      <c r="R27" s="54"/>
      <c r="S27" s="182"/>
      <c r="T27" s="53">
        <f>S27+U27</f>
        <v>0</v>
      </c>
      <c r="U27" s="54"/>
      <c r="V27" s="182"/>
      <c r="W27" s="59">
        <f t="shared" si="6"/>
        <v>13900</v>
      </c>
      <c r="X27" s="55">
        <v>13900</v>
      </c>
      <c r="Y27" s="54"/>
      <c r="Z27" s="54"/>
      <c r="AA27" s="330"/>
      <c r="AB27" s="167"/>
      <c r="AC27" s="149"/>
      <c r="AD27" s="55"/>
      <c r="AE27" s="54"/>
      <c r="AF27" s="54"/>
      <c r="AG27" s="167"/>
      <c r="AH27" s="167"/>
      <c r="AI27" s="330"/>
      <c r="AJ27" s="150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2.75">
      <c r="A28" s="44">
        <v>3</v>
      </c>
      <c r="B28" s="48" t="s">
        <v>152</v>
      </c>
      <c r="C28" s="52"/>
      <c r="D28" s="55"/>
      <c r="E28" s="55"/>
      <c r="F28" s="60"/>
      <c r="G28" s="53"/>
      <c r="H28" s="55"/>
      <c r="I28" s="52"/>
      <c r="J28" s="52">
        <f t="shared" si="0"/>
        <v>0</v>
      </c>
      <c r="K28" s="55"/>
      <c r="L28" s="55"/>
      <c r="M28" s="55"/>
      <c r="N28" s="55"/>
      <c r="O28" s="55"/>
      <c r="P28" s="55"/>
      <c r="Q28" s="60"/>
      <c r="R28" s="54"/>
      <c r="S28" s="182"/>
      <c r="T28" s="53">
        <f>S28+U28</f>
        <v>141000</v>
      </c>
      <c r="U28" s="54">
        <v>141000</v>
      </c>
      <c r="V28" s="182"/>
      <c r="W28" s="59">
        <f t="shared" si="6"/>
        <v>141000</v>
      </c>
      <c r="X28" s="55">
        <v>141000</v>
      </c>
      <c r="Y28" s="54"/>
      <c r="Z28" s="54"/>
      <c r="AA28" s="330"/>
      <c r="AB28" s="167"/>
      <c r="AC28" s="149"/>
      <c r="AD28" s="55"/>
      <c r="AE28" s="54"/>
      <c r="AF28" s="54"/>
      <c r="AG28" s="167"/>
      <c r="AH28" s="167"/>
      <c r="AI28" s="330"/>
      <c r="AJ28" s="150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3.5" thickBot="1">
      <c r="A29" s="177">
        <v>1</v>
      </c>
      <c r="B29" s="872" t="s">
        <v>156</v>
      </c>
      <c r="C29" s="84"/>
      <c r="D29" s="85"/>
      <c r="E29" s="85"/>
      <c r="F29" s="151"/>
      <c r="G29" s="86"/>
      <c r="H29" s="85"/>
      <c r="I29" s="84"/>
      <c r="J29" s="645">
        <f t="shared" si="0"/>
        <v>500</v>
      </c>
      <c r="K29" s="85"/>
      <c r="L29" s="85"/>
      <c r="M29" s="85"/>
      <c r="N29" s="85"/>
      <c r="O29" s="85"/>
      <c r="P29" s="85"/>
      <c r="Q29" s="151"/>
      <c r="R29" s="273"/>
      <c r="S29" s="880">
        <v>500</v>
      </c>
      <c r="T29" s="651">
        <f>S29+U29</f>
        <v>0</v>
      </c>
      <c r="U29" s="877">
        <v>-500</v>
      </c>
      <c r="V29" s="182"/>
      <c r="W29" s="59">
        <f t="shared" si="6"/>
        <v>0</v>
      </c>
      <c r="X29" s="85"/>
      <c r="Y29" s="273"/>
      <c r="Z29" s="273"/>
      <c r="AA29" s="327"/>
      <c r="AB29" s="249"/>
      <c r="AC29" s="206"/>
      <c r="AD29" s="85"/>
      <c r="AE29" s="273"/>
      <c r="AF29" s="273"/>
      <c r="AG29" s="249"/>
      <c r="AH29" s="249"/>
      <c r="AI29" s="327"/>
      <c r="AJ29" s="152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3.5" hidden="1" thickBot="1">
      <c r="A30" s="177">
        <v>1</v>
      </c>
      <c r="B30" s="143" t="s">
        <v>154</v>
      </c>
      <c r="C30" s="84"/>
      <c r="D30" s="85"/>
      <c r="E30" s="85"/>
      <c r="F30" s="151"/>
      <c r="G30" s="86"/>
      <c r="H30" s="85"/>
      <c r="I30" s="84"/>
      <c r="J30" s="84">
        <f t="shared" si="0"/>
        <v>0</v>
      </c>
      <c r="K30" s="85"/>
      <c r="L30" s="85"/>
      <c r="M30" s="85"/>
      <c r="N30" s="85"/>
      <c r="O30" s="85"/>
      <c r="P30" s="85"/>
      <c r="Q30" s="151"/>
      <c r="R30" s="273"/>
      <c r="S30" s="181"/>
      <c r="T30" s="86">
        <f aca="true" t="shared" si="7" ref="T30:T37">S30+U30</f>
        <v>0</v>
      </c>
      <c r="U30" s="273"/>
      <c r="V30" s="181"/>
      <c r="W30" s="87">
        <f t="shared" si="6"/>
        <v>0</v>
      </c>
      <c r="X30" s="85"/>
      <c r="Y30" s="273"/>
      <c r="Z30" s="273"/>
      <c r="AA30" s="327"/>
      <c r="AB30" s="249"/>
      <c r="AC30" s="206"/>
      <c r="AD30" s="85"/>
      <c r="AE30" s="273"/>
      <c r="AF30" s="273"/>
      <c r="AG30" s="249"/>
      <c r="AH30" s="249"/>
      <c r="AI30" s="327"/>
      <c r="AJ30" s="152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3.5" hidden="1" thickBot="1">
      <c r="A31" s="88">
        <v>3</v>
      </c>
      <c r="B31" s="143" t="s">
        <v>154</v>
      </c>
      <c r="C31" s="84"/>
      <c r="D31" s="85"/>
      <c r="E31" s="85"/>
      <c r="F31" s="151"/>
      <c r="G31" s="86"/>
      <c r="H31" s="85"/>
      <c r="I31" s="84"/>
      <c r="J31" s="84">
        <f t="shared" si="0"/>
        <v>0</v>
      </c>
      <c r="K31" s="85"/>
      <c r="L31" s="85"/>
      <c r="M31" s="85"/>
      <c r="N31" s="85"/>
      <c r="O31" s="85"/>
      <c r="P31" s="85"/>
      <c r="Q31" s="151"/>
      <c r="R31" s="273"/>
      <c r="S31" s="181"/>
      <c r="T31" s="86">
        <f t="shared" si="7"/>
        <v>0</v>
      </c>
      <c r="U31" s="273"/>
      <c r="V31" s="181"/>
      <c r="W31" s="87">
        <f t="shared" si="6"/>
        <v>0</v>
      </c>
      <c r="X31" s="85"/>
      <c r="Y31" s="273"/>
      <c r="Z31" s="273"/>
      <c r="AA31" s="327"/>
      <c r="AB31" s="249"/>
      <c r="AC31" s="206"/>
      <c r="AD31" s="85"/>
      <c r="AE31" s="273"/>
      <c r="AF31" s="273"/>
      <c r="AG31" s="249"/>
      <c r="AH31" s="249"/>
      <c r="AI31" s="327"/>
      <c r="AJ31" s="152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3.5" hidden="1" thickBot="1">
      <c r="A32" s="88">
        <v>3</v>
      </c>
      <c r="B32" s="143" t="s">
        <v>154</v>
      </c>
      <c r="C32" s="84"/>
      <c r="D32" s="85"/>
      <c r="E32" s="85"/>
      <c r="F32" s="151"/>
      <c r="G32" s="86"/>
      <c r="H32" s="85"/>
      <c r="I32" s="84"/>
      <c r="J32" s="84">
        <f t="shared" si="0"/>
        <v>0</v>
      </c>
      <c r="K32" s="85"/>
      <c r="L32" s="85"/>
      <c r="M32" s="85"/>
      <c r="N32" s="85"/>
      <c r="O32" s="85"/>
      <c r="P32" s="85"/>
      <c r="Q32" s="151"/>
      <c r="R32" s="273"/>
      <c r="S32" s="181"/>
      <c r="T32" s="86">
        <f t="shared" si="7"/>
        <v>0</v>
      </c>
      <c r="U32" s="273"/>
      <c r="V32" s="181"/>
      <c r="W32" s="87">
        <f t="shared" si="6"/>
        <v>0</v>
      </c>
      <c r="X32" s="85"/>
      <c r="Y32" s="273"/>
      <c r="Z32" s="273"/>
      <c r="AA32" s="327"/>
      <c r="AB32" s="249"/>
      <c r="AC32" s="206"/>
      <c r="AD32" s="85"/>
      <c r="AE32" s="273"/>
      <c r="AF32" s="273"/>
      <c r="AG32" s="249"/>
      <c r="AH32" s="249"/>
      <c r="AI32" s="327"/>
      <c r="AJ32" s="152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3.5" hidden="1" thickBot="1">
      <c r="A33" s="88"/>
      <c r="B33" s="143"/>
      <c r="C33" s="84"/>
      <c r="D33" s="85"/>
      <c r="E33" s="85"/>
      <c r="F33" s="151"/>
      <c r="G33" s="86"/>
      <c r="H33" s="85"/>
      <c r="I33" s="84"/>
      <c r="J33" s="84">
        <f t="shared" si="0"/>
        <v>0</v>
      </c>
      <c r="K33" s="85"/>
      <c r="L33" s="85"/>
      <c r="M33" s="85"/>
      <c r="N33" s="85"/>
      <c r="O33" s="85"/>
      <c r="P33" s="85"/>
      <c r="Q33" s="151"/>
      <c r="R33" s="273"/>
      <c r="S33" s="181"/>
      <c r="T33" s="86">
        <f t="shared" si="7"/>
        <v>0</v>
      </c>
      <c r="U33" s="273"/>
      <c r="V33" s="181"/>
      <c r="W33" s="87">
        <f t="shared" si="6"/>
        <v>0</v>
      </c>
      <c r="X33" s="85"/>
      <c r="Y33" s="273"/>
      <c r="Z33" s="273"/>
      <c r="AA33" s="327"/>
      <c r="AB33" s="249"/>
      <c r="AC33" s="206"/>
      <c r="AD33" s="85"/>
      <c r="AE33" s="273"/>
      <c r="AF33" s="273"/>
      <c r="AG33" s="249"/>
      <c r="AH33" s="249"/>
      <c r="AI33" s="327"/>
      <c r="AJ33" s="152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3.5" hidden="1" thickBot="1">
      <c r="A34" s="88"/>
      <c r="B34" s="143"/>
      <c r="C34" s="84"/>
      <c r="D34" s="85"/>
      <c r="E34" s="85"/>
      <c r="F34" s="151"/>
      <c r="G34" s="86"/>
      <c r="H34" s="85"/>
      <c r="I34" s="84"/>
      <c r="J34" s="84">
        <f t="shared" si="0"/>
        <v>0</v>
      </c>
      <c r="K34" s="85"/>
      <c r="L34" s="85"/>
      <c r="M34" s="85"/>
      <c r="N34" s="85"/>
      <c r="O34" s="85"/>
      <c r="P34" s="85"/>
      <c r="Q34" s="151"/>
      <c r="R34" s="273"/>
      <c r="S34" s="181"/>
      <c r="T34" s="86">
        <f t="shared" si="7"/>
        <v>0</v>
      </c>
      <c r="U34" s="273"/>
      <c r="V34" s="181"/>
      <c r="W34" s="87">
        <f t="shared" si="6"/>
        <v>0</v>
      </c>
      <c r="X34" s="85"/>
      <c r="Y34" s="273"/>
      <c r="Z34" s="273"/>
      <c r="AA34" s="327"/>
      <c r="AB34" s="249"/>
      <c r="AC34" s="206"/>
      <c r="AD34" s="85"/>
      <c r="AE34" s="273"/>
      <c r="AF34" s="273"/>
      <c r="AG34" s="249"/>
      <c r="AH34" s="249"/>
      <c r="AI34" s="327"/>
      <c r="AJ34" s="152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3.5" hidden="1" thickBot="1">
      <c r="A35" s="88"/>
      <c r="B35" s="143"/>
      <c r="C35" s="84"/>
      <c r="D35" s="85"/>
      <c r="E35" s="85"/>
      <c r="F35" s="151"/>
      <c r="G35" s="86"/>
      <c r="H35" s="85"/>
      <c r="I35" s="84"/>
      <c r="J35" s="84">
        <f t="shared" si="0"/>
        <v>0</v>
      </c>
      <c r="K35" s="85"/>
      <c r="L35" s="85"/>
      <c r="M35" s="85"/>
      <c r="N35" s="85"/>
      <c r="O35" s="85"/>
      <c r="P35" s="85"/>
      <c r="Q35" s="151"/>
      <c r="R35" s="273"/>
      <c r="S35" s="181"/>
      <c r="T35" s="86">
        <f t="shared" si="7"/>
        <v>0</v>
      </c>
      <c r="U35" s="273"/>
      <c r="V35" s="181"/>
      <c r="W35" s="87">
        <f t="shared" si="6"/>
        <v>0</v>
      </c>
      <c r="X35" s="85"/>
      <c r="Y35" s="273"/>
      <c r="Z35" s="273"/>
      <c r="AA35" s="327"/>
      <c r="AB35" s="249"/>
      <c r="AC35" s="206"/>
      <c r="AD35" s="85"/>
      <c r="AE35" s="273"/>
      <c r="AF35" s="273"/>
      <c r="AG35" s="249"/>
      <c r="AH35" s="249"/>
      <c r="AI35" s="327"/>
      <c r="AJ35" s="152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3.5" hidden="1" thickBot="1">
      <c r="A36" s="88"/>
      <c r="B36" s="143"/>
      <c r="C36" s="84"/>
      <c r="D36" s="85"/>
      <c r="E36" s="85"/>
      <c r="F36" s="151"/>
      <c r="G36" s="86"/>
      <c r="H36" s="85"/>
      <c r="I36" s="84"/>
      <c r="J36" s="84">
        <f t="shared" si="0"/>
        <v>0</v>
      </c>
      <c r="K36" s="85"/>
      <c r="L36" s="85"/>
      <c r="M36" s="85"/>
      <c r="N36" s="85"/>
      <c r="O36" s="85"/>
      <c r="P36" s="85"/>
      <c r="Q36" s="151"/>
      <c r="R36" s="273"/>
      <c r="S36" s="181"/>
      <c r="T36" s="86">
        <f t="shared" si="7"/>
        <v>0</v>
      </c>
      <c r="U36" s="273"/>
      <c r="V36" s="181"/>
      <c r="W36" s="87">
        <f t="shared" si="6"/>
        <v>0</v>
      </c>
      <c r="X36" s="85"/>
      <c r="Y36" s="273"/>
      <c r="Z36" s="273"/>
      <c r="AA36" s="327"/>
      <c r="AB36" s="249"/>
      <c r="AC36" s="206"/>
      <c r="AD36" s="85"/>
      <c r="AE36" s="273"/>
      <c r="AF36" s="273"/>
      <c r="AG36" s="249"/>
      <c r="AH36" s="249"/>
      <c r="AI36" s="327"/>
      <c r="AJ36" s="152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3.5" hidden="1" thickBot="1">
      <c r="A37" s="88"/>
      <c r="B37" s="143"/>
      <c r="C37" s="84"/>
      <c r="D37" s="85"/>
      <c r="E37" s="85"/>
      <c r="F37" s="151"/>
      <c r="G37" s="86"/>
      <c r="H37" s="85"/>
      <c r="I37" s="84"/>
      <c r="J37" s="84">
        <f t="shared" si="0"/>
        <v>0</v>
      </c>
      <c r="K37" s="85"/>
      <c r="L37" s="85"/>
      <c r="M37" s="85"/>
      <c r="N37" s="85"/>
      <c r="O37" s="85"/>
      <c r="P37" s="85"/>
      <c r="Q37" s="151"/>
      <c r="R37" s="273"/>
      <c r="S37" s="181"/>
      <c r="T37" s="86">
        <f t="shared" si="7"/>
        <v>0</v>
      </c>
      <c r="U37" s="273"/>
      <c r="V37" s="181"/>
      <c r="W37" s="87">
        <f>J37+U37</f>
        <v>0</v>
      </c>
      <c r="X37" s="85"/>
      <c r="Y37" s="273"/>
      <c r="Z37" s="273"/>
      <c r="AA37" s="327"/>
      <c r="AB37" s="249"/>
      <c r="AC37" s="206"/>
      <c r="AD37" s="85"/>
      <c r="AE37" s="273"/>
      <c r="AF37" s="273"/>
      <c r="AG37" s="249"/>
      <c r="AH37" s="249"/>
      <c r="AI37" s="327"/>
      <c r="AJ37" s="152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13.5" thickBot="1">
      <c r="A38" s="97"/>
      <c r="B38" s="31" t="s">
        <v>34</v>
      </c>
      <c r="C38" s="77">
        <f aca="true" t="shared" si="8" ref="C38:V38">SUM(C25:C37)</f>
        <v>0</v>
      </c>
      <c r="D38" s="174">
        <f t="shared" si="8"/>
        <v>0</v>
      </c>
      <c r="E38" s="120">
        <f>SUM(E25:E37)</f>
        <v>0</v>
      </c>
      <c r="F38" s="291">
        <f>SUM(F25:F37)</f>
        <v>0</v>
      </c>
      <c r="G38" s="174"/>
      <c r="H38" s="78">
        <f t="shared" si="8"/>
        <v>0</v>
      </c>
      <c r="I38" s="77">
        <f t="shared" si="8"/>
        <v>0</v>
      </c>
      <c r="J38" s="77">
        <f t="shared" si="8"/>
        <v>24160</v>
      </c>
      <c r="K38" s="78">
        <f t="shared" si="8"/>
        <v>13900</v>
      </c>
      <c r="L38" s="78">
        <f t="shared" si="8"/>
        <v>0</v>
      </c>
      <c r="M38" s="78"/>
      <c r="N38" s="78">
        <f t="shared" si="8"/>
        <v>13900</v>
      </c>
      <c r="O38" s="78">
        <f t="shared" si="8"/>
        <v>0</v>
      </c>
      <c r="P38" s="78">
        <f t="shared" si="8"/>
        <v>0</v>
      </c>
      <c r="Q38" s="118">
        <f t="shared" si="8"/>
        <v>0</v>
      </c>
      <c r="R38" s="120">
        <f t="shared" si="8"/>
        <v>0</v>
      </c>
      <c r="S38" s="184">
        <f t="shared" si="8"/>
        <v>10260</v>
      </c>
      <c r="T38" s="174">
        <f t="shared" si="8"/>
        <v>179631</v>
      </c>
      <c r="U38" s="120">
        <f t="shared" si="8"/>
        <v>169371</v>
      </c>
      <c r="V38" s="184">
        <f t="shared" si="8"/>
        <v>0</v>
      </c>
      <c r="W38" s="845">
        <f>U38+J38</f>
        <v>193531</v>
      </c>
      <c r="X38" s="78">
        <f>SUM(X25:X37)</f>
        <v>193531</v>
      </c>
      <c r="Y38" s="120">
        <f>SUM(Y25:Y37)</f>
        <v>0</v>
      </c>
      <c r="Z38" s="120"/>
      <c r="AA38" s="329">
        <f>SUM(AA25:AA37)</f>
        <v>0</v>
      </c>
      <c r="AB38" s="248">
        <f>SUM(AB25:AB37)</f>
        <v>0</v>
      </c>
      <c r="AC38" s="404">
        <f>SUM(AC25:AC37)</f>
        <v>0</v>
      </c>
      <c r="AD38" s="78"/>
      <c r="AE38" s="120"/>
      <c r="AF38" s="120"/>
      <c r="AG38" s="248"/>
      <c r="AH38" s="248"/>
      <c r="AI38" s="329"/>
      <c r="AJ38" s="291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2.75">
      <c r="A39" s="83">
        <v>3</v>
      </c>
      <c r="B39" s="142" t="s">
        <v>163</v>
      </c>
      <c r="C39" s="884">
        <f>D39+H39</f>
        <v>0</v>
      </c>
      <c r="D39" s="908"/>
      <c r="E39" s="887"/>
      <c r="F39" s="892"/>
      <c r="G39" s="908"/>
      <c r="H39" s="885"/>
      <c r="I39" s="884"/>
      <c r="J39" s="884">
        <f aca="true" t="shared" si="9" ref="J39:J50">K39+O39+P39+Q39+R39+S39</f>
        <v>0</v>
      </c>
      <c r="K39" s="885">
        <f>L39+N39</f>
        <v>0</v>
      </c>
      <c r="L39" s="885"/>
      <c r="M39" s="885"/>
      <c r="N39" s="885"/>
      <c r="O39" s="885"/>
      <c r="P39" s="885"/>
      <c r="Q39" s="886"/>
      <c r="R39" s="887"/>
      <c r="S39" s="888"/>
      <c r="T39" s="908">
        <f aca="true" t="shared" si="10" ref="T39:T46">S39+U39</f>
        <v>13600</v>
      </c>
      <c r="U39" s="887">
        <v>13600</v>
      </c>
      <c r="V39" s="888"/>
      <c r="W39" s="889">
        <f>J39+U39+V39</f>
        <v>13600</v>
      </c>
      <c r="X39" s="885">
        <v>13600</v>
      </c>
      <c r="Y39" s="187"/>
      <c r="Z39" s="187"/>
      <c r="AA39" s="331"/>
      <c r="AB39" s="250"/>
      <c r="AC39" s="405"/>
      <c r="AD39" s="91"/>
      <c r="AE39" s="187"/>
      <c r="AF39" s="187"/>
      <c r="AG39" s="250"/>
      <c r="AH39" s="250"/>
      <c r="AI39" s="331"/>
      <c r="AJ39" s="155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2.75">
      <c r="A40" s="83">
        <v>3</v>
      </c>
      <c r="B40" s="142" t="s">
        <v>167</v>
      </c>
      <c r="C40" s="879">
        <f>D40+E40+F40+H40</f>
        <v>-1771</v>
      </c>
      <c r="D40" s="468"/>
      <c r="E40" s="411">
        <v>-1771</v>
      </c>
      <c r="F40" s="725"/>
      <c r="G40" s="468"/>
      <c r="H40" s="620"/>
      <c r="I40" s="879"/>
      <c r="J40" s="879">
        <f t="shared" si="9"/>
        <v>0</v>
      </c>
      <c r="K40" s="620"/>
      <c r="L40" s="620"/>
      <c r="M40" s="620"/>
      <c r="N40" s="620"/>
      <c r="O40" s="620"/>
      <c r="P40" s="620"/>
      <c r="Q40" s="893"/>
      <c r="R40" s="411"/>
      <c r="S40" s="448"/>
      <c r="T40" s="468">
        <f t="shared" si="10"/>
        <v>-1771</v>
      </c>
      <c r="U40" s="411">
        <v>-1771</v>
      </c>
      <c r="V40" s="448"/>
      <c r="W40" s="718">
        <f aca="true" t="shared" si="11" ref="W40:W50">J40+U40+V40</f>
        <v>-1771</v>
      </c>
      <c r="X40" s="620">
        <v>-1771</v>
      </c>
      <c r="Y40" s="188"/>
      <c r="Z40" s="188"/>
      <c r="AA40" s="332"/>
      <c r="AB40" s="411">
        <v>-2084</v>
      </c>
      <c r="AC40" s="406"/>
      <c r="AD40" s="94"/>
      <c r="AE40" s="188"/>
      <c r="AF40" s="188"/>
      <c r="AG40" s="251"/>
      <c r="AH40" s="251"/>
      <c r="AI40" s="332"/>
      <c r="AJ40" s="157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2.75">
      <c r="A41" s="173">
        <v>3</v>
      </c>
      <c r="B41" s="142" t="s">
        <v>168</v>
      </c>
      <c r="C41" s="879">
        <f aca="true" t="shared" si="12" ref="C41:C50">D41+H41</f>
        <v>0</v>
      </c>
      <c r="D41" s="468"/>
      <c r="E41" s="411"/>
      <c r="F41" s="725"/>
      <c r="G41" s="468"/>
      <c r="H41" s="620"/>
      <c r="I41" s="879"/>
      <c r="J41" s="879">
        <f t="shared" si="9"/>
        <v>45000</v>
      </c>
      <c r="K41" s="620"/>
      <c r="L41" s="620"/>
      <c r="M41" s="620"/>
      <c r="N41" s="620"/>
      <c r="O41" s="620"/>
      <c r="P41" s="620"/>
      <c r="Q41" s="893"/>
      <c r="R41" s="411"/>
      <c r="S41" s="448">
        <v>45000</v>
      </c>
      <c r="T41" s="468">
        <f t="shared" si="10"/>
        <v>156000</v>
      </c>
      <c r="U41" s="411">
        <v>111000</v>
      </c>
      <c r="V41" s="448"/>
      <c r="W41" s="718">
        <f t="shared" si="11"/>
        <v>156000</v>
      </c>
      <c r="X41" s="620">
        <v>156000</v>
      </c>
      <c r="Y41" s="188"/>
      <c r="Z41" s="188"/>
      <c r="AA41" s="332"/>
      <c r="AB41" s="251"/>
      <c r="AC41" s="406"/>
      <c r="AD41" s="94"/>
      <c r="AE41" s="188"/>
      <c r="AF41" s="188"/>
      <c r="AG41" s="251"/>
      <c r="AH41" s="251"/>
      <c r="AI41" s="332"/>
      <c r="AJ41" s="157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3.5" thickBot="1">
      <c r="A42" s="83">
        <v>3</v>
      </c>
      <c r="B42" s="142" t="s">
        <v>178</v>
      </c>
      <c r="C42" s="879">
        <f t="shared" si="12"/>
        <v>0</v>
      </c>
      <c r="D42" s="468"/>
      <c r="E42" s="411"/>
      <c r="F42" s="725"/>
      <c r="G42" s="468"/>
      <c r="H42" s="620"/>
      <c r="I42" s="879"/>
      <c r="J42" s="879">
        <f t="shared" si="9"/>
        <v>-21930</v>
      </c>
      <c r="K42" s="620"/>
      <c r="L42" s="620"/>
      <c r="M42" s="620"/>
      <c r="N42" s="620"/>
      <c r="O42" s="620"/>
      <c r="P42" s="620"/>
      <c r="Q42" s="893"/>
      <c r="R42" s="411">
        <v>-28505</v>
      </c>
      <c r="S42" s="448">
        <v>6575</v>
      </c>
      <c r="T42" s="468">
        <f t="shared" si="10"/>
        <v>28505</v>
      </c>
      <c r="U42" s="411">
        <v>21930</v>
      </c>
      <c r="V42" s="448"/>
      <c r="W42" s="718">
        <f t="shared" si="11"/>
        <v>0</v>
      </c>
      <c r="X42" s="620"/>
      <c r="Y42" s="188"/>
      <c r="Z42" s="188"/>
      <c r="AA42" s="332"/>
      <c r="AB42" s="251"/>
      <c r="AC42" s="406"/>
      <c r="AD42" s="94"/>
      <c r="AE42" s="188"/>
      <c r="AF42" s="188"/>
      <c r="AG42" s="251"/>
      <c r="AH42" s="251"/>
      <c r="AI42" s="332"/>
      <c r="AJ42" s="157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3.5" hidden="1" thickBot="1">
      <c r="A43" s="173"/>
      <c r="B43" s="142"/>
      <c r="C43" s="879">
        <f t="shared" si="12"/>
        <v>0</v>
      </c>
      <c r="D43" s="468"/>
      <c r="E43" s="411"/>
      <c r="F43" s="725"/>
      <c r="G43" s="468"/>
      <c r="H43" s="620"/>
      <c r="I43" s="879"/>
      <c r="J43" s="879">
        <f t="shared" si="9"/>
        <v>0</v>
      </c>
      <c r="K43" s="620"/>
      <c r="L43" s="620"/>
      <c r="M43" s="620"/>
      <c r="N43" s="620"/>
      <c r="O43" s="620"/>
      <c r="P43" s="620"/>
      <c r="Q43" s="893"/>
      <c r="R43" s="411"/>
      <c r="S43" s="448"/>
      <c r="T43" s="468">
        <f t="shared" si="10"/>
        <v>0</v>
      </c>
      <c r="U43" s="411"/>
      <c r="V43" s="448"/>
      <c r="W43" s="718">
        <f t="shared" si="11"/>
        <v>0</v>
      </c>
      <c r="X43" s="620"/>
      <c r="Y43" s="188"/>
      <c r="Z43" s="188"/>
      <c r="AA43" s="332"/>
      <c r="AB43" s="251"/>
      <c r="AC43" s="406"/>
      <c r="AD43" s="94"/>
      <c r="AE43" s="188"/>
      <c r="AF43" s="188"/>
      <c r="AG43" s="251"/>
      <c r="AH43" s="251"/>
      <c r="AI43" s="332"/>
      <c r="AJ43" s="157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3.5" hidden="1" thickBot="1">
      <c r="A44" s="173"/>
      <c r="B44" s="142"/>
      <c r="C44" s="879">
        <f t="shared" si="12"/>
        <v>0</v>
      </c>
      <c r="D44" s="468"/>
      <c r="E44" s="411"/>
      <c r="F44" s="725"/>
      <c r="G44" s="468"/>
      <c r="H44" s="620"/>
      <c r="I44" s="879"/>
      <c r="J44" s="879">
        <f t="shared" si="9"/>
        <v>0</v>
      </c>
      <c r="K44" s="620">
        <f>L44+N44</f>
        <v>0</v>
      </c>
      <c r="L44" s="620"/>
      <c r="M44" s="620"/>
      <c r="N44" s="620"/>
      <c r="O44" s="620"/>
      <c r="P44" s="620"/>
      <c r="Q44" s="893"/>
      <c r="R44" s="411"/>
      <c r="S44" s="448"/>
      <c r="T44" s="468">
        <f t="shared" si="10"/>
        <v>0</v>
      </c>
      <c r="U44" s="411"/>
      <c r="V44" s="448"/>
      <c r="W44" s="718">
        <f t="shared" si="11"/>
        <v>0</v>
      </c>
      <c r="X44" s="620"/>
      <c r="Y44" s="188"/>
      <c r="Z44" s="188"/>
      <c r="AA44" s="332"/>
      <c r="AB44" s="251"/>
      <c r="AC44" s="406"/>
      <c r="AD44" s="94"/>
      <c r="AE44" s="188"/>
      <c r="AF44" s="188"/>
      <c r="AG44" s="251"/>
      <c r="AH44" s="251"/>
      <c r="AI44" s="332"/>
      <c r="AJ44" s="157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3.5" hidden="1" thickBot="1">
      <c r="A45" s="173"/>
      <c r="B45" s="142"/>
      <c r="C45" s="879">
        <f t="shared" si="12"/>
        <v>0</v>
      </c>
      <c r="D45" s="468"/>
      <c r="E45" s="411"/>
      <c r="F45" s="725"/>
      <c r="G45" s="468"/>
      <c r="H45" s="620"/>
      <c r="I45" s="879"/>
      <c r="J45" s="879">
        <f t="shared" si="9"/>
        <v>0</v>
      </c>
      <c r="K45" s="620"/>
      <c r="L45" s="620"/>
      <c r="M45" s="620"/>
      <c r="N45" s="620"/>
      <c r="O45" s="620"/>
      <c r="P45" s="620"/>
      <c r="Q45" s="893"/>
      <c r="R45" s="411"/>
      <c r="S45" s="448"/>
      <c r="T45" s="468">
        <f t="shared" si="10"/>
        <v>0</v>
      </c>
      <c r="U45" s="411"/>
      <c r="V45" s="448"/>
      <c r="W45" s="718">
        <f t="shared" si="11"/>
        <v>0</v>
      </c>
      <c r="X45" s="620"/>
      <c r="Y45" s="188"/>
      <c r="Z45" s="188"/>
      <c r="AA45" s="332"/>
      <c r="AB45" s="251"/>
      <c r="AC45" s="406"/>
      <c r="AD45" s="94"/>
      <c r="AE45" s="188"/>
      <c r="AF45" s="188"/>
      <c r="AG45" s="251"/>
      <c r="AH45" s="251"/>
      <c r="AI45" s="332"/>
      <c r="AJ45" s="157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3.5" hidden="1" thickBot="1">
      <c r="A46" s="173"/>
      <c r="B46" s="142"/>
      <c r="C46" s="879">
        <f t="shared" si="12"/>
        <v>0</v>
      </c>
      <c r="D46" s="468"/>
      <c r="E46" s="411"/>
      <c r="F46" s="725"/>
      <c r="G46" s="468"/>
      <c r="H46" s="620"/>
      <c r="I46" s="879"/>
      <c r="J46" s="879">
        <f t="shared" si="9"/>
        <v>0</v>
      </c>
      <c r="K46" s="620"/>
      <c r="L46" s="620"/>
      <c r="M46" s="620"/>
      <c r="N46" s="620"/>
      <c r="O46" s="620"/>
      <c r="P46" s="620"/>
      <c r="Q46" s="893"/>
      <c r="R46" s="411"/>
      <c r="S46" s="448"/>
      <c r="T46" s="468">
        <f t="shared" si="10"/>
        <v>0</v>
      </c>
      <c r="U46" s="411"/>
      <c r="V46" s="448"/>
      <c r="W46" s="718">
        <f t="shared" si="11"/>
        <v>0</v>
      </c>
      <c r="X46" s="620"/>
      <c r="Y46" s="188"/>
      <c r="Z46" s="188"/>
      <c r="AA46" s="332"/>
      <c r="AB46" s="251"/>
      <c r="AC46" s="406"/>
      <c r="AD46" s="94"/>
      <c r="AE46" s="188"/>
      <c r="AF46" s="188"/>
      <c r="AG46" s="251"/>
      <c r="AH46" s="251"/>
      <c r="AI46" s="332"/>
      <c r="AJ46" s="157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3.5" hidden="1" thickBot="1">
      <c r="A47" s="173"/>
      <c r="B47" s="142"/>
      <c r="C47" s="879">
        <f t="shared" si="12"/>
        <v>0</v>
      </c>
      <c r="D47" s="468"/>
      <c r="E47" s="411"/>
      <c r="F47" s="725"/>
      <c r="G47" s="468"/>
      <c r="H47" s="620"/>
      <c r="I47" s="879"/>
      <c r="J47" s="879">
        <f t="shared" si="9"/>
        <v>0</v>
      </c>
      <c r="K47" s="620"/>
      <c r="L47" s="620"/>
      <c r="M47" s="620"/>
      <c r="N47" s="620"/>
      <c r="O47" s="620"/>
      <c r="P47" s="620"/>
      <c r="Q47" s="893"/>
      <c r="R47" s="411"/>
      <c r="S47" s="448"/>
      <c r="T47" s="468"/>
      <c r="U47" s="411"/>
      <c r="V47" s="448"/>
      <c r="W47" s="718">
        <f t="shared" si="11"/>
        <v>0</v>
      </c>
      <c r="X47" s="620"/>
      <c r="Y47" s="188"/>
      <c r="Z47" s="188"/>
      <c r="AA47" s="332"/>
      <c r="AB47" s="251"/>
      <c r="AC47" s="406"/>
      <c r="AD47" s="94"/>
      <c r="AE47" s="188"/>
      <c r="AF47" s="188"/>
      <c r="AG47" s="251"/>
      <c r="AH47" s="251"/>
      <c r="AI47" s="332"/>
      <c r="AJ47" s="157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3.5" hidden="1" thickBot="1">
      <c r="A48" s="173"/>
      <c r="B48" s="142"/>
      <c r="C48" s="879"/>
      <c r="D48" s="468"/>
      <c r="E48" s="411"/>
      <c r="F48" s="725"/>
      <c r="G48" s="468"/>
      <c r="H48" s="620"/>
      <c r="I48" s="879"/>
      <c r="J48" s="879">
        <f t="shared" si="9"/>
        <v>0</v>
      </c>
      <c r="K48" s="620">
        <f>L48+N48</f>
        <v>0</v>
      </c>
      <c r="L48" s="620"/>
      <c r="M48" s="620"/>
      <c r="N48" s="620"/>
      <c r="O48" s="620"/>
      <c r="P48" s="620"/>
      <c r="Q48" s="893"/>
      <c r="R48" s="411"/>
      <c r="S48" s="448"/>
      <c r="T48" s="468"/>
      <c r="U48" s="411"/>
      <c r="V48" s="448"/>
      <c r="W48" s="718">
        <f t="shared" si="11"/>
        <v>0</v>
      </c>
      <c r="X48" s="620"/>
      <c r="Y48" s="188"/>
      <c r="Z48" s="188"/>
      <c r="AA48" s="332"/>
      <c r="AB48" s="251"/>
      <c r="AC48" s="406"/>
      <c r="AD48" s="94"/>
      <c r="AE48" s="188"/>
      <c r="AF48" s="188"/>
      <c r="AG48" s="251"/>
      <c r="AH48" s="251"/>
      <c r="AI48" s="332"/>
      <c r="AJ48" s="157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3.5" hidden="1" thickBot="1">
      <c r="A49" s="173"/>
      <c r="B49" s="142"/>
      <c r="C49" s="879"/>
      <c r="D49" s="468"/>
      <c r="E49" s="411"/>
      <c r="F49" s="725"/>
      <c r="G49" s="468"/>
      <c r="H49" s="620"/>
      <c r="I49" s="879"/>
      <c r="J49" s="879">
        <f t="shared" si="9"/>
        <v>0</v>
      </c>
      <c r="K49" s="620"/>
      <c r="L49" s="620"/>
      <c r="M49" s="620"/>
      <c r="N49" s="620"/>
      <c r="O49" s="620"/>
      <c r="P49" s="620"/>
      <c r="Q49" s="893"/>
      <c r="R49" s="411"/>
      <c r="S49" s="448"/>
      <c r="T49" s="468"/>
      <c r="U49" s="411"/>
      <c r="V49" s="448"/>
      <c r="W49" s="718">
        <f t="shared" si="11"/>
        <v>0</v>
      </c>
      <c r="X49" s="620"/>
      <c r="Y49" s="188"/>
      <c r="Z49" s="188"/>
      <c r="AA49" s="332"/>
      <c r="AB49" s="251"/>
      <c r="AC49" s="406"/>
      <c r="AD49" s="94"/>
      <c r="AE49" s="188"/>
      <c r="AF49" s="188"/>
      <c r="AG49" s="251"/>
      <c r="AH49" s="251"/>
      <c r="AI49" s="332"/>
      <c r="AJ49" s="157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3.5" hidden="1" thickBot="1">
      <c r="A50" s="83"/>
      <c r="B50" s="142"/>
      <c r="C50" s="879">
        <f t="shared" si="12"/>
        <v>0</v>
      </c>
      <c r="D50" s="468"/>
      <c r="E50" s="411"/>
      <c r="F50" s="725"/>
      <c r="G50" s="468"/>
      <c r="H50" s="620"/>
      <c r="I50" s="879"/>
      <c r="J50" s="879">
        <f t="shared" si="9"/>
        <v>0</v>
      </c>
      <c r="K50" s="620"/>
      <c r="L50" s="620"/>
      <c r="M50" s="620"/>
      <c r="N50" s="620"/>
      <c r="O50" s="620"/>
      <c r="P50" s="620"/>
      <c r="Q50" s="893"/>
      <c r="R50" s="411"/>
      <c r="S50" s="448"/>
      <c r="T50" s="468"/>
      <c r="U50" s="411"/>
      <c r="V50" s="448"/>
      <c r="W50" s="718">
        <f t="shared" si="11"/>
        <v>0</v>
      </c>
      <c r="X50" s="620"/>
      <c r="Y50" s="188"/>
      <c r="Z50" s="188"/>
      <c r="AA50" s="332"/>
      <c r="AB50" s="251"/>
      <c r="AC50" s="406"/>
      <c r="AD50" s="94"/>
      <c r="AE50" s="188"/>
      <c r="AF50" s="188"/>
      <c r="AG50" s="251"/>
      <c r="AH50" s="251"/>
      <c r="AI50" s="332"/>
      <c r="AJ50" s="157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7" ht="13.5" thickBot="1">
      <c r="A51" s="97"/>
      <c r="B51" s="31" t="s">
        <v>35</v>
      </c>
      <c r="C51" s="72">
        <f aca="true" t="shared" si="13" ref="C51:X51">SUM(C39:C50)</f>
        <v>-1771</v>
      </c>
      <c r="D51" s="80">
        <f t="shared" si="13"/>
        <v>0</v>
      </c>
      <c r="E51" s="74">
        <f>SUM(E39:E50)</f>
        <v>-1771</v>
      </c>
      <c r="F51" s="98">
        <f>SUM(F39:F50)</f>
        <v>0</v>
      </c>
      <c r="G51" s="75"/>
      <c r="H51" s="72">
        <f t="shared" si="13"/>
        <v>0</v>
      </c>
      <c r="I51" s="72">
        <f t="shared" si="13"/>
        <v>0</v>
      </c>
      <c r="J51" s="72">
        <f t="shared" si="13"/>
        <v>23070</v>
      </c>
      <c r="K51" s="72">
        <f t="shared" si="13"/>
        <v>0</v>
      </c>
      <c r="L51" s="72">
        <f t="shared" si="13"/>
        <v>0</v>
      </c>
      <c r="M51" s="72"/>
      <c r="N51" s="72">
        <f t="shared" si="13"/>
        <v>0</v>
      </c>
      <c r="O51" s="72">
        <f t="shared" si="13"/>
        <v>0</v>
      </c>
      <c r="P51" s="72">
        <f t="shared" si="13"/>
        <v>0</v>
      </c>
      <c r="Q51" s="117">
        <f t="shared" si="13"/>
        <v>0</v>
      </c>
      <c r="R51" s="74">
        <f t="shared" si="13"/>
        <v>-28505</v>
      </c>
      <c r="S51" s="153">
        <f t="shared" si="13"/>
        <v>51575</v>
      </c>
      <c r="T51" s="80">
        <f t="shared" si="13"/>
        <v>196334</v>
      </c>
      <c r="U51" s="74">
        <f t="shared" si="13"/>
        <v>144759</v>
      </c>
      <c r="V51" s="153">
        <f t="shared" si="13"/>
        <v>0</v>
      </c>
      <c r="W51" s="75">
        <f t="shared" si="13"/>
        <v>167829</v>
      </c>
      <c r="X51" s="73">
        <f t="shared" si="13"/>
        <v>167829</v>
      </c>
      <c r="Y51" s="74">
        <f>SUM(Y39:Y50)</f>
        <v>0</v>
      </c>
      <c r="Z51" s="74">
        <f>SUM(Z39:Z50)</f>
        <v>0</v>
      </c>
      <c r="AA51" s="153">
        <f>SUM(AA39:AA50)</f>
        <v>0</v>
      </c>
      <c r="AB51" s="74">
        <f>SUM(AB39:AB50)</f>
        <v>-2084</v>
      </c>
      <c r="AC51" s="98">
        <f>SUM(AC39:AC50)</f>
        <v>0</v>
      </c>
      <c r="AD51" s="73"/>
      <c r="AE51" s="74"/>
      <c r="AF51" s="74"/>
      <c r="AG51" s="74"/>
      <c r="AH51" s="74"/>
      <c r="AI51" s="153"/>
      <c r="AJ51" s="98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ht="12.75">
      <c r="A52" s="89">
        <v>3</v>
      </c>
      <c r="B52" s="136" t="s">
        <v>187</v>
      </c>
      <c r="C52" s="90">
        <f aca="true" t="shared" si="14" ref="C52:C64">D52+H52</f>
        <v>0</v>
      </c>
      <c r="D52" s="92"/>
      <c r="E52" s="187"/>
      <c r="F52" s="155"/>
      <c r="G52" s="92"/>
      <c r="H52" s="91"/>
      <c r="I52" s="90"/>
      <c r="J52" s="879">
        <f aca="true" t="shared" si="15" ref="J52:J64">K52+O52+P52+Q52+R52+S52</f>
        <v>0</v>
      </c>
      <c r="K52" s="885">
        <f>L52+N52</f>
        <v>0</v>
      </c>
      <c r="L52" s="885"/>
      <c r="M52" s="91"/>
      <c r="N52" s="91"/>
      <c r="O52" s="91"/>
      <c r="P52" s="91"/>
      <c r="Q52" s="154"/>
      <c r="R52" s="187"/>
      <c r="S52" s="450"/>
      <c r="T52" s="908">
        <f aca="true" t="shared" si="16" ref="T52:T62">S52+U52</f>
        <v>73100</v>
      </c>
      <c r="U52" s="887">
        <v>73100</v>
      </c>
      <c r="V52" s="449"/>
      <c r="W52" s="718">
        <f aca="true" t="shared" si="17" ref="W52:W64">J52+U52</f>
        <v>73100</v>
      </c>
      <c r="X52" s="885">
        <v>73100</v>
      </c>
      <c r="Y52" s="187"/>
      <c r="Z52" s="187"/>
      <c r="AA52" s="331"/>
      <c r="AB52" s="250"/>
      <c r="AC52" s="405"/>
      <c r="AD52" s="91"/>
      <c r="AE52" s="187"/>
      <c r="AF52" s="187"/>
      <c r="AG52" s="250"/>
      <c r="AH52" s="250"/>
      <c r="AI52" s="331"/>
      <c r="AJ52" s="155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ht="12.75">
      <c r="A53" s="44">
        <v>3</v>
      </c>
      <c r="B53" s="48" t="s">
        <v>189</v>
      </c>
      <c r="C53" s="93">
        <f t="shared" si="14"/>
        <v>0</v>
      </c>
      <c r="D53" s="101"/>
      <c r="E53" s="292"/>
      <c r="F53" s="294"/>
      <c r="G53" s="101"/>
      <c r="H53" s="100"/>
      <c r="I53" s="99"/>
      <c r="J53" s="879">
        <f t="shared" si="15"/>
        <v>140000</v>
      </c>
      <c r="K53" s="622">
        <v>103704</v>
      </c>
      <c r="L53" s="622">
        <v>103704</v>
      </c>
      <c r="M53" s="100"/>
      <c r="N53" s="100"/>
      <c r="O53" s="622">
        <v>35259</v>
      </c>
      <c r="P53" s="622">
        <v>1037</v>
      </c>
      <c r="Q53" s="183"/>
      <c r="R53" s="292"/>
      <c r="S53" s="452"/>
      <c r="T53" s="383">
        <f t="shared" si="16"/>
        <v>0</v>
      </c>
      <c r="U53" s="384"/>
      <c r="V53" s="449"/>
      <c r="W53" s="972">
        <f t="shared" si="17"/>
        <v>140000</v>
      </c>
      <c r="X53" s="622">
        <v>140000</v>
      </c>
      <c r="Y53" s="292"/>
      <c r="Z53" s="292"/>
      <c r="AA53" s="333"/>
      <c r="AB53" s="293"/>
      <c r="AC53" s="980">
        <v>103704</v>
      </c>
      <c r="AD53" s="100"/>
      <c r="AE53" s="292"/>
      <c r="AF53" s="292"/>
      <c r="AG53" s="293"/>
      <c r="AH53" s="293"/>
      <c r="AI53" s="333"/>
      <c r="AJ53" s="29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ht="12.75">
      <c r="A54" s="189">
        <v>1</v>
      </c>
      <c r="B54" s="872" t="s">
        <v>190</v>
      </c>
      <c r="C54" s="93">
        <f t="shared" si="14"/>
        <v>0</v>
      </c>
      <c r="D54" s="101"/>
      <c r="E54" s="292"/>
      <c r="F54" s="294"/>
      <c r="G54" s="101"/>
      <c r="H54" s="100"/>
      <c r="I54" s="99"/>
      <c r="J54" s="876">
        <f t="shared" si="15"/>
        <v>3235</v>
      </c>
      <c r="K54" s="622"/>
      <c r="L54" s="622"/>
      <c r="M54" s="100"/>
      <c r="N54" s="100"/>
      <c r="O54" s="100"/>
      <c r="P54" s="100"/>
      <c r="Q54" s="183"/>
      <c r="R54" s="292"/>
      <c r="S54" s="624">
        <v>3235</v>
      </c>
      <c r="T54" s="651">
        <f t="shared" si="16"/>
        <v>0</v>
      </c>
      <c r="U54" s="623">
        <v>-3235</v>
      </c>
      <c r="V54" s="449"/>
      <c r="W54" s="718">
        <f t="shared" si="17"/>
        <v>0</v>
      </c>
      <c r="X54" s="622"/>
      <c r="Y54" s="292"/>
      <c r="Z54" s="292"/>
      <c r="AA54" s="333"/>
      <c r="AB54" s="293"/>
      <c r="AC54" s="407"/>
      <c r="AD54" s="100"/>
      <c r="AE54" s="292"/>
      <c r="AF54" s="292"/>
      <c r="AG54" s="293"/>
      <c r="AH54" s="293"/>
      <c r="AI54" s="333"/>
      <c r="AJ54" s="29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12.75">
      <c r="A55" s="44">
        <v>3</v>
      </c>
      <c r="B55" s="48" t="s">
        <v>194</v>
      </c>
      <c r="C55" s="93">
        <f>D55+H55</f>
        <v>0</v>
      </c>
      <c r="D55" s="101"/>
      <c r="E55" s="292"/>
      <c r="F55" s="294"/>
      <c r="G55" s="101"/>
      <c r="H55" s="100"/>
      <c r="I55" s="99"/>
      <c r="J55" s="879">
        <f t="shared" si="15"/>
        <v>0</v>
      </c>
      <c r="K55" s="622">
        <f>L55+N55</f>
        <v>0</v>
      </c>
      <c r="L55" s="622"/>
      <c r="M55" s="100"/>
      <c r="N55" s="100"/>
      <c r="O55" s="100"/>
      <c r="P55" s="100"/>
      <c r="Q55" s="183"/>
      <c r="R55" s="292"/>
      <c r="S55" s="452"/>
      <c r="T55" s="383">
        <f t="shared" si="16"/>
        <v>1406</v>
      </c>
      <c r="U55" s="384">
        <v>1406</v>
      </c>
      <c r="V55" s="449"/>
      <c r="W55" s="718">
        <f t="shared" si="17"/>
        <v>1406</v>
      </c>
      <c r="X55" s="622">
        <v>1406</v>
      </c>
      <c r="Y55" s="292"/>
      <c r="Z55" s="292"/>
      <c r="AA55" s="333"/>
      <c r="AB55" s="293"/>
      <c r="AC55" s="407"/>
      <c r="AD55" s="100"/>
      <c r="AE55" s="292"/>
      <c r="AF55" s="292"/>
      <c r="AG55" s="293"/>
      <c r="AH55" s="293"/>
      <c r="AI55" s="333"/>
      <c r="AJ55" s="29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12.75">
      <c r="A56" s="190">
        <v>3</v>
      </c>
      <c r="B56" s="48" t="s">
        <v>195</v>
      </c>
      <c r="C56" s="93">
        <f>D56+H56</f>
        <v>0</v>
      </c>
      <c r="D56" s="101"/>
      <c r="E56" s="292"/>
      <c r="F56" s="294"/>
      <c r="G56" s="101"/>
      <c r="H56" s="100"/>
      <c r="I56" s="99"/>
      <c r="J56" s="879">
        <f t="shared" si="15"/>
        <v>0</v>
      </c>
      <c r="K56" s="622"/>
      <c r="L56" s="622"/>
      <c r="M56" s="100"/>
      <c r="N56" s="100"/>
      <c r="O56" s="100"/>
      <c r="P56" s="100"/>
      <c r="Q56" s="183"/>
      <c r="R56" s="292"/>
      <c r="S56" s="452"/>
      <c r="T56" s="383">
        <f t="shared" si="16"/>
        <v>23940</v>
      </c>
      <c r="U56" s="384">
        <v>23940</v>
      </c>
      <c r="V56" s="449"/>
      <c r="W56" s="718">
        <f t="shared" si="17"/>
        <v>23940</v>
      </c>
      <c r="X56" s="622">
        <v>23940</v>
      </c>
      <c r="Y56" s="292"/>
      <c r="Z56" s="292"/>
      <c r="AA56" s="333"/>
      <c r="AB56" s="293"/>
      <c r="AC56" s="407"/>
      <c r="AD56" s="100"/>
      <c r="AE56" s="292"/>
      <c r="AF56" s="292"/>
      <c r="AG56" s="293"/>
      <c r="AH56" s="293"/>
      <c r="AI56" s="333"/>
      <c r="AJ56" s="29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12.75">
      <c r="A57" s="44">
        <v>3</v>
      </c>
      <c r="B57" s="48" t="s">
        <v>196</v>
      </c>
      <c r="C57" s="93">
        <f>D57+H57</f>
        <v>0</v>
      </c>
      <c r="D57" s="101"/>
      <c r="E57" s="292"/>
      <c r="F57" s="294"/>
      <c r="G57" s="101"/>
      <c r="H57" s="100"/>
      <c r="I57" s="99"/>
      <c r="J57" s="879">
        <f t="shared" si="15"/>
        <v>55</v>
      </c>
      <c r="K57" s="622">
        <f>L57+N57</f>
        <v>820</v>
      </c>
      <c r="L57" s="622">
        <v>4936</v>
      </c>
      <c r="M57" s="100"/>
      <c r="N57" s="622">
        <v>-4116</v>
      </c>
      <c r="O57" s="622">
        <v>-816</v>
      </c>
      <c r="P57" s="622">
        <v>51</v>
      </c>
      <c r="Q57" s="183"/>
      <c r="R57" s="292"/>
      <c r="S57" s="452"/>
      <c r="T57" s="383">
        <f t="shared" si="16"/>
        <v>0</v>
      </c>
      <c r="U57" s="384"/>
      <c r="V57" s="449"/>
      <c r="W57" s="718">
        <f t="shared" si="17"/>
        <v>55</v>
      </c>
      <c r="X57" s="622">
        <v>55</v>
      </c>
      <c r="Y57" s="292"/>
      <c r="Z57" s="292"/>
      <c r="AA57" s="333"/>
      <c r="AB57" s="293"/>
      <c r="AC57" s="980">
        <v>4936</v>
      </c>
      <c r="AD57" s="100"/>
      <c r="AE57" s="292"/>
      <c r="AF57" s="292"/>
      <c r="AG57" s="293"/>
      <c r="AH57" s="293"/>
      <c r="AI57" s="333"/>
      <c r="AJ57" s="29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ht="12.75">
      <c r="A58" s="189">
        <v>1</v>
      </c>
      <c r="B58" s="872" t="s">
        <v>199</v>
      </c>
      <c r="C58" s="93">
        <f>D58+H58</f>
        <v>0</v>
      </c>
      <c r="D58" s="101"/>
      <c r="E58" s="292"/>
      <c r="F58" s="294"/>
      <c r="G58" s="101"/>
      <c r="H58" s="100"/>
      <c r="I58" s="99"/>
      <c r="J58" s="876">
        <f t="shared" si="15"/>
        <v>3408</v>
      </c>
      <c r="K58" s="622"/>
      <c r="L58" s="622"/>
      <c r="M58" s="100"/>
      <c r="N58" s="100"/>
      <c r="O58" s="100"/>
      <c r="P58" s="100"/>
      <c r="Q58" s="183"/>
      <c r="R58" s="292"/>
      <c r="S58" s="986">
        <v>3408</v>
      </c>
      <c r="T58" s="626">
        <f t="shared" si="16"/>
        <v>0</v>
      </c>
      <c r="U58" s="623">
        <v>-3408</v>
      </c>
      <c r="V58" s="986"/>
      <c r="W58" s="650">
        <f t="shared" si="17"/>
        <v>0</v>
      </c>
      <c r="X58" s="100"/>
      <c r="Y58" s="292"/>
      <c r="Z58" s="292"/>
      <c r="AA58" s="333"/>
      <c r="AB58" s="293"/>
      <c r="AC58" s="407"/>
      <c r="AD58" s="100"/>
      <c r="AE58" s="292"/>
      <c r="AF58" s="292"/>
      <c r="AG58" s="293"/>
      <c r="AH58" s="293"/>
      <c r="AI58" s="333"/>
      <c r="AJ58" s="29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ht="12.75">
      <c r="A59" s="987">
        <v>3</v>
      </c>
      <c r="B59" s="48" t="s">
        <v>206</v>
      </c>
      <c r="C59" s="93">
        <f t="shared" si="14"/>
        <v>0</v>
      </c>
      <c r="D59" s="101"/>
      <c r="E59" s="292"/>
      <c r="F59" s="294"/>
      <c r="G59" s="101"/>
      <c r="H59" s="100"/>
      <c r="I59" s="99"/>
      <c r="J59" s="879">
        <f t="shared" si="15"/>
        <v>-9250</v>
      </c>
      <c r="K59" s="622"/>
      <c r="L59" s="622"/>
      <c r="M59" s="100"/>
      <c r="N59" s="100"/>
      <c r="O59" s="100"/>
      <c r="P59" s="100"/>
      <c r="Q59" s="183"/>
      <c r="R59" s="384">
        <v>-9250</v>
      </c>
      <c r="S59" s="452"/>
      <c r="T59" s="383">
        <f t="shared" si="16"/>
        <v>70260</v>
      </c>
      <c r="U59" s="384">
        <v>70260</v>
      </c>
      <c r="V59" s="449"/>
      <c r="W59" s="718">
        <f t="shared" si="17"/>
        <v>61010</v>
      </c>
      <c r="X59" s="622">
        <v>61010</v>
      </c>
      <c r="Y59" s="292"/>
      <c r="Z59" s="292"/>
      <c r="AA59" s="334"/>
      <c r="AB59" s="295"/>
      <c r="AC59" s="408"/>
      <c r="AD59" s="100"/>
      <c r="AE59" s="292"/>
      <c r="AF59" s="292"/>
      <c r="AG59" s="295"/>
      <c r="AH59" s="295"/>
      <c r="AI59" s="334"/>
      <c r="AJ59" s="29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ht="12.75">
      <c r="A60" s="189">
        <v>1</v>
      </c>
      <c r="B60" s="872" t="s">
        <v>205</v>
      </c>
      <c r="C60" s="93">
        <f t="shared" si="14"/>
        <v>0</v>
      </c>
      <c r="D60" s="101"/>
      <c r="E60" s="292"/>
      <c r="F60" s="294"/>
      <c r="G60" s="101"/>
      <c r="H60" s="100"/>
      <c r="I60" s="99"/>
      <c r="J60" s="876">
        <f t="shared" si="15"/>
        <v>-19015</v>
      </c>
      <c r="K60" s="646"/>
      <c r="L60" s="646"/>
      <c r="M60" s="988"/>
      <c r="N60" s="988"/>
      <c r="O60" s="988"/>
      <c r="P60" s="988"/>
      <c r="Q60" s="991"/>
      <c r="R60" s="623"/>
      <c r="S60" s="986">
        <v>-19015</v>
      </c>
      <c r="T60" s="626">
        <f t="shared" si="16"/>
        <v>0</v>
      </c>
      <c r="U60" s="623">
        <v>19015</v>
      </c>
      <c r="V60" s="986"/>
      <c r="W60" s="650">
        <f t="shared" si="17"/>
        <v>0</v>
      </c>
      <c r="X60" s="622"/>
      <c r="Y60" s="292"/>
      <c r="Z60" s="292"/>
      <c r="AA60" s="333"/>
      <c r="AB60" s="293"/>
      <c r="AC60" s="407"/>
      <c r="AD60" s="100"/>
      <c r="AE60" s="292"/>
      <c r="AF60" s="292"/>
      <c r="AG60" s="293"/>
      <c r="AH60" s="293"/>
      <c r="AI60" s="333"/>
      <c r="AJ60" s="29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ht="13.5" thickBot="1">
      <c r="A61" s="189">
        <v>1</v>
      </c>
      <c r="B61" s="872" t="s">
        <v>209</v>
      </c>
      <c r="C61" s="93">
        <f t="shared" si="14"/>
        <v>0</v>
      </c>
      <c r="D61" s="95"/>
      <c r="E61" s="188"/>
      <c r="F61" s="157"/>
      <c r="G61" s="95"/>
      <c r="H61" s="94"/>
      <c r="I61" s="93"/>
      <c r="J61" s="876">
        <f t="shared" si="15"/>
        <v>180</v>
      </c>
      <c r="K61" s="622"/>
      <c r="L61" s="622"/>
      <c r="M61" s="100"/>
      <c r="N61" s="100"/>
      <c r="O61" s="94"/>
      <c r="P61" s="94"/>
      <c r="Q61" s="156"/>
      <c r="R61" s="188"/>
      <c r="S61" s="623">
        <v>180</v>
      </c>
      <c r="T61" s="623">
        <f t="shared" si="16"/>
        <v>0</v>
      </c>
      <c r="U61" s="623">
        <v>-180</v>
      </c>
      <c r="V61" s="448"/>
      <c r="W61" s="718">
        <f t="shared" si="17"/>
        <v>0</v>
      </c>
      <c r="X61" s="94"/>
      <c r="Y61" s="188"/>
      <c r="Z61" s="188"/>
      <c r="AA61" s="332"/>
      <c r="AB61" s="251"/>
      <c r="AC61" s="406"/>
      <c r="AD61" s="94"/>
      <c r="AE61" s="188"/>
      <c r="AF61" s="188"/>
      <c r="AG61" s="251"/>
      <c r="AH61" s="251"/>
      <c r="AI61" s="332"/>
      <c r="AJ61" s="157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ht="12.75" hidden="1">
      <c r="A62" s="44">
        <v>3</v>
      </c>
      <c r="B62" s="160"/>
      <c r="C62" s="93">
        <f t="shared" si="14"/>
        <v>0</v>
      </c>
      <c r="D62" s="95"/>
      <c r="E62" s="188"/>
      <c r="F62" s="157"/>
      <c r="G62" s="95"/>
      <c r="H62" s="94"/>
      <c r="I62" s="93"/>
      <c r="J62" s="879">
        <f t="shared" si="15"/>
        <v>0</v>
      </c>
      <c r="K62" s="622"/>
      <c r="L62" s="622"/>
      <c r="M62" s="100"/>
      <c r="N62" s="100"/>
      <c r="O62" s="94"/>
      <c r="P62" s="94"/>
      <c r="Q62" s="156"/>
      <c r="R62" s="188"/>
      <c r="S62" s="451"/>
      <c r="T62" s="468">
        <f t="shared" si="16"/>
        <v>0</v>
      </c>
      <c r="U62" s="411"/>
      <c r="V62" s="448"/>
      <c r="W62" s="718">
        <f t="shared" si="17"/>
        <v>0</v>
      </c>
      <c r="X62" s="94"/>
      <c r="Y62" s="188"/>
      <c r="Z62" s="188"/>
      <c r="AA62" s="332"/>
      <c r="AB62" s="251"/>
      <c r="AC62" s="406"/>
      <c r="AD62" s="94"/>
      <c r="AE62" s="188"/>
      <c r="AF62" s="188"/>
      <c r="AG62" s="251"/>
      <c r="AH62" s="251"/>
      <c r="AI62" s="332"/>
      <c r="AJ62" s="157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ht="12.75" hidden="1">
      <c r="A63" s="44">
        <v>3</v>
      </c>
      <c r="B63" s="160"/>
      <c r="C63" s="161">
        <f t="shared" si="14"/>
        <v>0</v>
      </c>
      <c r="D63" s="164"/>
      <c r="E63" s="296"/>
      <c r="F63" s="159"/>
      <c r="G63" s="164"/>
      <c r="H63" s="162"/>
      <c r="I63" s="161"/>
      <c r="J63" s="971">
        <f t="shared" si="15"/>
        <v>0</v>
      </c>
      <c r="K63" s="622"/>
      <c r="L63" s="622"/>
      <c r="M63" s="100"/>
      <c r="N63" s="100"/>
      <c r="O63" s="162"/>
      <c r="P63" s="162"/>
      <c r="Q63" s="158"/>
      <c r="R63" s="296"/>
      <c r="S63" s="453"/>
      <c r="T63" s="973">
        <f>U63+S63</f>
        <v>0</v>
      </c>
      <c r="U63" s="968"/>
      <c r="V63" s="974"/>
      <c r="W63" s="975">
        <f t="shared" si="17"/>
        <v>0</v>
      </c>
      <c r="X63" s="162"/>
      <c r="Y63" s="296"/>
      <c r="Z63" s="296"/>
      <c r="AA63" s="335"/>
      <c r="AB63" s="297"/>
      <c r="AC63" s="409"/>
      <c r="AD63" s="162"/>
      <c r="AE63" s="296"/>
      <c r="AF63" s="296"/>
      <c r="AG63" s="297"/>
      <c r="AH63" s="297"/>
      <c r="AI63" s="335"/>
      <c r="AJ63" s="159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ht="13.5" hidden="1" thickBot="1">
      <c r="A64" s="44">
        <v>3</v>
      </c>
      <c r="B64" s="160"/>
      <c r="C64" s="161">
        <f t="shared" si="14"/>
        <v>0</v>
      </c>
      <c r="D64" s="164"/>
      <c r="E64" s="296"/>
      <c r="F64" s="159"/>
      <c r="G64" s="164"/>
      <c r="H64" s="162"/>
      <c r="I64" s="161"/>
      <c r="J64" s="971">
        <f t="shared" si="15"/>
        <v>0</v>
      </c>
      <c r="K64" s="163"/>
      <c r="L64" s="163"/>
      <c r="M64" s="163"/>
      <c r="N64" s="163"/>
      <c r="O64" s="162"/>
      <c r="P64" s="162"/>
      <c r="Q64" s="158"/>
      <c r="R64" s="296"/>
      <c r="S64" s="453"/>
      <c r="T64" s="973">
        <f>S64+U64</f>
        <v>0</v>
      </c>
      <c r="U64" s="968"/>
      <c r="V64" s="974"/>
      <c r="W64" s="975">
        <f t="shared" si="17"/>
        <v>0</v>
      </c>
      <c r="X64" s="162"/>
      <c r="Y64" s="296"/>
      <c r="Z64" s="296"/>
      <c r="AA64" s="335"/>
      <c r="AB64" s="297"/>
      <c r="AC64" s="409"/>
      <c r="AD64" s="162"/>
      <c r="AE64" s="296"/>
      <c r="AF64" s="296"/>
      <c r="AG64" s="297"/>
      <c r="AH64" s="297"/>
      <c r="AI64" s="335"/>
      <c r="AJ64" s="159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ht="13.5" thickBot="1">
      <c r="A65" s="97"/>
      <c r="B65" s="31" t="s">
        <v>36</v>
      </c>
      <c r="C65" s="72">
        <f aca="true" t="shared" si="18" ref="C65:X65">SUM(C52:C64)</f>
        <v>0</v>
      </c>
      <c r="D65" s="80">
        <f t="shared" si="18"/>
        <v>0</v>
      </c>
      <c r="E65" s="74">
        <f>SUM(E52:E64)</f>
        <v>0</v>
      </c>
      <c r="F65" s="98">
        <f>SUM(F52:F64)</f>
        <v>0</v>
      </c>
      <c r="G65" s="75">
        <f>SUM(G52:G64)</f>
        <v>0</v>
      </c>
      <c r="H65" s="72">
        <f t="shared" si="18"/>
        <v>0</v>
      </c>
      <c r="I65" s="72">
        <f t="shared" si="18"/>
        <v>0</v>
      </c>
      <c r="J65" s="72">
        <f t="shared" si="18"/>
        <v>118613</v>
      </c>
      <c r="K65" s="72">
        <f t="shared" si="18"/>
        <v>104524</v>
      </c>
      <c r="L65" s="72">
        <f t="shared" si="18"/>
        <v>108640</v>
      </c>
      <c r="M65" s="72"/>
      <c r="N65" s="72">
        <f t="shared" si="18"/>
        <v>-4116</v>
      </c>
      <c r="O65" s="72">
        <f t="shared" si="18"/>
        <v>34443</v>
      </c>
      <c r="P65" s="72">
        <f t="shared" si="18"/>
        <v>1088</v>
      </c>
      <c r="Q65" s="117">
        <f t="shared" si="18"/>
        <v>0</v>
      </c>
      <c r="R65" s="74">
        <f t="shared" si="18"/>
        <v>-9250</v>
      </c>
      <c r="S65" s="153">
        <f t="shared" si="18"/>
        <v>-12192</v>
      </c>
      <c r="T65" s="80">
        <f t="shared" si="18"/>
        <v>168706</v>
      </c>
      <c r="U65" s="74">
        <f t="shared" si="18"/>
        <v>180898</v>
      </c>
      <c r="V65" s="153">
        <f t="shared" si="18"/>
        <v>0</v>
      </c>
      <c r="W65" s="75">
        <f t="shared" si="18"/>
        <v>299511</v>
      </c>
      <c r="X65" s="73">
        <f t="shared" si="18"/>
        <v>299511</v>
      </c>
      <c r="Y65" s="74">
        <f>SUM(Y52:Y64)</f>
        <v>0</v>
      </c>
      <c r="Z65" s="74"/>
      <c r="AA65" s="153">
        <f>SUM(AA52:AA64)</f>
        <v>0</v>
      </c>
      <c r="AB65" s="74">
        <f>SUM(AB52:AB64)</f>
        <v>0</v>
      </c>
      <c r="AC65" s="98">
        <f>SUM(AC52:AC64)</f>
        <v>108640</v>
      </c>
      <c r="AD65" s="73"/>
      <c r="AE65" s="74"/>
      <c r="AF65" s="74"/>
      <c r="AG65" s="74"/>
      <c r="AH65" s="74"/>
      <c r="AI65" s="153"/>
      <c r="AJ65" s="98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6" ht="13.5" thickBot="1">
      <c r="A66" s="2"/>
      <c r="B66" s="38" t="s">
        <v>37</v>
      </c>
      <c r="C66" s="76">
        <f aca="true" t="shared" si="19" ref="C66:X66">C24+C38+C51+C65</f>
        <v>-1771</v>
      </c>
      <c r="D66" s="298">
        <f t="shared" si="19"/>
        <v>0</v>
      </c>
      <c r="E66" s="299">
        <f t="shared" si="19"/>
        <v>-1771</v>
      </c>
      <c r="F66" s="300">
        <f t="shared" si="19"/>
        <v>0</v>
      </c>
      <c r="G66" s="279">
        <f t="shared" si="19"/>
        <v>0</v>
      </c>
      <c r="H66" s="120">
        <f t="shared" si="19"/>
        <v>0</v>
      </c>
      <c r="I66" s="76">
        <f t="shared" si="19"/>
        <v>0</v>
      </c>
      <c r="J66" s="76">
        <f>K66+O66+P66+Q66+R66+S66</f>
        <v>279478</v>
      </c>
      <c r="K66" s="76">
        <f t="shared" si="19"/>
        <v>183099</v>
      </c>
      <c r="L66" s="116">
        <f t="shared" si="19"/>
        <v>171579</v>
      </c>
      <c r="M66" s="116"/>
      <c r="N66" s="120">
        <f t="shared" si="19"/>
        <v>11520</v>
      </c>
      <c r="O66" s="120">
        <f t="shared" si="19"/>
        <v>56452</v>
      </c>
      <c r="P66" s="120">
        <f t="shared" si="19"/>
        <v>1717</v>
      </c>
      <c r="Q66" s="184">
        <f t="shared" si="19"/>
        <v>0</v>
      </c>
      <c r="R66" s="299">
        <f t="shared" si="19"/>
        <v>-11433</v>
      </c>
      <c r="S66" s="336">
        <f t="shared" si="19"/>
        <v>49643</v>
      </c>
      <c r="T66" s="298">
        <f t="shared" si="19"/>
        <v>766681</v>
      </c>
      <c r="U66" s="120">
        <f t="shared" si="19"/>
        <v>717038</v>
      </c>
      <c r="V66" s="184">
        <f t="shared" si="19"/>
        <v>0</v>
      </c>
      <c r="W66" s="849">
        <f t="shared" si="19"/>
        <v>996516</v>
      </c>
      <c r="X66" s="403">
        <f t="shared" si="19"/>
        <v>996516</v>
      </c>
      <c r="Y66" s="299">
        <f>Y24+Y38+Y51+Y65</f>
        <v>0</v>
      </c>
      <c r="Z66" s="299">
        <f>Z24+Z38+Z51+Z65</f>
        <v>0</v>
      </c>
      <c r="AA66" s="336">
        <f>AA24+AA38+AA51+AA65</f>
        <v>0</v>
      </c>
      <c r="AB66" s="299">
        <f>AB24+AB38+AB51+AB65</f>
        <v>-2084</v>
      </c>
      <c r="AC66" s="300">
        <f>AC24+AC38+AC51+AC65</f>
        <v>171579</v>
      </c>
      <c r="AD66" s="403">
        <f aca="true" t="shared" si="20" ref="AD66:AJ66">AD24+AD38+AD51+AD65</f>
        <v>0</v>
      </c>
      <c r="AE66" s="299">
        <f t="shared" si="20"/>
        <v>0</v>
      </c>
      <c r="AF66" s="299">
        <f t="shared" si="20"/>
        <v>0</v>
      </c>
      <c r="AG66" s="299">
        <f t="shared" si="20"/>
        <v>0</v>
      </c>
      <c r="AH66" s="299">
        <f t="shared" si="20"/>
        <v>0</v>
      </c>
      <c r="AI66" s="336">
        <f t="shared" si="20"/>
        <v>0</v>
      </c>
      <c r="AJ66" s="300">
        <f t="shared" si="20"/>
        <v>0</v>
      </c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ht="13.5" thickBot="1">
      <c r="A67" s="30"/>
      <c r="B67" s="232" t="s">
        <v>186</v>
      </c>
      <c r="C67" s="233">
        <f aca="true" t="shared" si="21" ref="C67:L67">C15+C66</f>
        <v>1560378</v>
      </c>
      <c r="D67" s="234">
        <f t="shared" si="21"/>
        <v>156125</v>
      </c>
      <c r="E67" s="235">
        <f t="shared" si="21"/>
        <v>105669</v>
      </c>
      <c r="F67" s="609">
        <f t="shared" si="21"/>
        <v>0</v>
      </c>
      <c r="G67" s="234">
        <f t="shared" si="21"/>
        <v>1298584</v>
      </c>
      <c r="H67" s="235">
        <f t="shared" si="21"/>
        <v>0</v>
      </c>
      <c r="I67" s="236">
        <f t="shared" si="21"/>
        <v>0</v>
      </c>
      <c r="J67" s="236">
        <f t="shared" si="21"/>
        <v>7267856</v>
      </c>
      <c r="K67" s="233">
        <f t="shared" si="21"/>
        <v>4355277</v>
      </c>
      <c r="L67" s="237">
        <f t="shared" si="21"/>
        <v>4332772</v>
      </c>
      <c r="M67" s="238"/>
      <c r="N67" s="235">
        <f aca="true" t="shared" si="22" ref="N67:AJ67">N15+N66</f>
        <v>22505</v>
      </c>
      <c r="O67" s="235">
        <f t="shared" si="22"/>
        <v>1474992</v>
      </c>
      <c r="P67" s="235">
        <f t="shared" si="22"/>
        <v>43328</v>
      </c>
      <c r="Q67" s="469">
        <f t="shared" si="22"/>
        <v>0</v>
      </c>
      <c r="R67" s="235">
        <f t="shared" si="22"/>
        <v>978253</v>
      </c>
      <c r="S67" s="469">
        <f t="shared" si="22"/>
        <v>416006</v>
      </c>
      <c r="T67" s="301">
        <f t="shared" si="22"/>
        <v>1345460</v>
      </c>
      <c r="U67" s="302">
        <f t="shared" si="22"/>
        <v>929454</v>
      </c>
      <c r="V67" s="337">
        <f t="shared" si="22"/>
        <v>0</v>
      </c>
      <c r="W67" s="233">
        <f t="shared" si="22"/>
        <v>8197310</v>
      </c>
      <c r="X67" s="440">
        <f t="shared" si="22"/>
        <v>8197310</v>
      </c>
      <c r="Y67" s="302">
        <f t="shared" si="22"/>
        <v>0</v>
      </c>
      <c r="Z67" s="364">
        <f t="shared" si="22"/>
        <v>0</v>
      </c>
      <c r="AA67" s="337">
        <f t="shared" si="22"/>
        <v>0</v>
      </c>
      <c r="AB67" s="302">
        <f t="shared" si="22"/>
        <v>124316</v>
      </c>
      <c r="AC67" s="303">
        <f t="shared" si="22"/>
        <v>4332772</v>
      </c>
      <c r="AD67" s="440">
        <f t="shared" si="22"/>
        <v>0</v>
      </c>
      <c r="AE67" s="302">
        <f t="shared" si="22"/>
        <v>0</v>
      </c>
      <c r="AF67" s="364">
        <f t="shared" si="22"/>
        <v>0</v>
      </c>
      <c r="AG67" s="302">
        <f t="shared" si="22"/>
        <v>0</v>
      </c>
      <c r="AH67" s="302">
        <f t="shared" si="22"/>
        <v>0</v>
      </c>
      <c r="AI67" s="337">
        <f t="shared" si="22"/>
        <v>0</v>
      </c>
      <c r="AJ67" s="303">
        <f t="shared" si="22"/>
        <v>0</v>
      </c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2.75">
      <c r="A68" s="474"/>
      <c r="B68" s="755"/>
      <c r="C68" s="763"/>
      <c r="D68" s="790">
        <f>D15+E15+F15</f>
        <v>263565</v>
      </c>
      <c r="E68" s="763"/>
      <c r="F68" s="763"/>
      <c r="G68" s="763"/>
      <c r="H68" s="763"/>
      <c r="I68" s="756"/>
      <c r="J68" s="756"/>
      <c r="K68" s="756"/>
      <c r="L68" s="756"/>
      <c r="M68" s="756"/>
      <c r="N68" s="756"/>
      <c r="O68" s="756"/>
      <c r="P68" s="756"/>
      <c r="Q68" s="756"/>
      <c r="R68" s="756"/>
      <c r="S68" s="756"/>
      <c r="T68" s="756"/>
      <c r="U68" s="756"/>
      <c r="V68" s="756">
        <f>V67+V18</f>
        <v>0</v>
      </c>
      <c r="W68" s="756"/>
      <c r="X68" s="756"/>
      <c r="Y68" s="756"/>
      <c r="Z68" s="756"/>
      <c r="AA68" s="756"/>
      <c r="AB68" s="757"/>
      <c r="AC68" s="757"/>
      <c r="AD68" s="477"/>
      <c r="AE68" s="477"/>
      <c r="AF68" s="477"/>
      <c r="AG68" s="477"/>
      <c r="AH68" s="477"/>
      <c r="AI68" s="477"/>
      <c r="AJ68" s="477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2.75">
      <c r="A69" s="478"/>
      <c r="B69" s="758"/>
      <c r="C69" s="759"/>
      <c r="D69" s="759"/>
      <c r="E69" s="759"/>
      <c r="F69" s="759"/>
      <c r="G69" s="759"/>
      <c r="H69" s="759"/>
      <c r="I69" s="759"/>
      <c r="J69" s="759"/>
      <c r="K69" s="759"/>
      <c r="L69" s="759"/>
      <c r="M69" s="759"/>
      <c r="N69" s="759"/>
      <c r="O69" s="759"/>
      <c r="P69" s="759"/>
      <c r="Q69" s="759"/>
      <c r="R69" s="759"/>
      <c r="S69" s="759"/>
      <c r="T69" s="759"/>
      <c r="U69" s="759"/>
      <c r="V69" s="759"/>
      <c r="W69" s="759"/>
      <c r="X69" s="759"/>
      <c r="Y69" s="759"/>
      <c r="Z69" s="759"/>
      <c r="AA69" s="760"/>
      <c r="AB69" s="760"/>
      <c r="AC69" s="760"/>
      <c r="AD69" s="479"/>
      <c r="AE69" s="479"/>
      <c r="AF69" s="479"/>
      <c r="AG69" s="479"/>
      <c r="AH69" s="479"/>
      <c r="AI69" s="479"/>
      <c r="AJ69" s="479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2.75">
      <c r="A70" s="46">
        <v>1</v>
      </c>
      <c r="B70" s="47" t="s">
        <v>16</v>
      </c>
      <c r="C70" s="56">
        <f>D70+H70</f>
        <v>0</v>
      </c>
      <c r="D70" s="57">
        <v>0</v>
      </c>
      <c r="E70" s="57">
        <v>0</v>
      </c>
      <c r="F70" s="992">
        <v>0</v>
      </c>
      <c r="G70" s="57">
        <v>0</v>
      </c>
      <c r="H70" s="57">
        <v>0</v>
      </c>
      <c r="I70" s="593">
        <v>0</v>
      </c>
      <c r="J70" s="593">
        <f>K70+O70+P70+R70+S70</f>
        <v>-11692</v>
      </c>
      <c r="K70" s="57">
        <f>L70+N70</f>
        <v>0</v>
      </c>
      <c r="L70" s="57">
        <v>0</v>
      </c>
      <c r="M70" s="57"/>
      <c r="N70" s="57">
        <v>0</v>
      </c>
      <c r="O70" s="57">
        <v>0</v>
      </c>
      <c r="P70" s="57">
        <v>0</v>
      </c>
      <c r="Q70" s="57" t="e">
        <f>#REF!</f>
        <v>#REF!</v>
      </c>
      <c r="R70" s="57">
        <v>0</v>
      </c>
      <c r="S70" s="57">
        <f>S29+S54+S58+S60+S61</f>
        <v>-11692</v>
      </c>
      <c r="T70" s="81">
        <f>S70+U70</f>
        <v>0</v>
      </c>
      <c r="U70" s="129">
        <f>U29+U54+U58+U60+U61</f>
        <v>11692</v>
      </c>
      <c r="V70" s="58">
        <v>0</v>
      </c>
      <c r="W70" s="56">
        <f>J70+U70+V70</f>
        <v>0</v>
      </c>
      <c r="X70" s="81">
        <v>0</v>
      </c>
      <c r="Y70" s="129">
        <f>Y25</f>
        <v>0</v>
      </c>
      <c r="Z70" s="129">
        <v>0</v>
      </c>
      <c r="AA70" s="252">
        <v>0</v>
      </c>
      <c r="AB70" s="252">
        <v>0</v>
      </c>
      <c r="AC70" s="252">
        <v>0</v>
      </c>
      <c r="AD70" s="252">
        <v>0</v>
      </c>
      <c r="AE70" s="252">
        <v>0</v>
      </c>
      <c r="AF70" s="252">
        <v>0</v>
      </c>
      <c r="AG70" s="252">
        <v>0</v>
      </c>
      <c r="AH70" s="252">
        <v>0</v>
      </c>
      <c r="AI70" s="339"/>
      <c r="AJ70" s="307">
        <v>0</v>
      </c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2.75">
      <c r="A71" s="44">
        <v>3</v>
      </c>
      <c r="B71" s="41" t="s">
        <v>16</v>
      </c>
      <c r="C71" s="52">
        <f>D71+E71+F71+G71+H71</f>
        <v>-1771</v>
      </c>
      <c r="D71" s="55">
        <v>0</v>
      </c>
      <c r="E71" s="55">
        <f>E40</f>
        <v>-1771</v>
      </c>
      <c r="F71" s="150">
        <v>0</v>
      </c>
      <c r="G71" s="55">
        <v>0</v>
      </c>
      <c r="H71" s="55">
        <v>0</v>
      </c>
      <c r="I71" s="52">
        <v>0</v>
      </c>
      <c r="J71" s="52">
        <f>K71+O71+P71+R71+S71</f>
        <v>291170</v>
      </c>
      <c r="K71" s="55">
        <f>L71+N71</f>
        <v>183099</v>
      </c>
      <c r="L71" s="55">
        <f>L18+L53+L57</f>
        <v>171579</v>
      </c>
      <c r="M71" s="55">
        <f>M18</f>
        <v>0</v>
      </c>
      <c r="N71" s="55">
        <f>N18+N27+N57</f>
        <v>11520</v>
      </c>
      <c r="O71" s="55">
        <f>O18+O53+O57</f>
        <v>56452</v>
      </c>
      <c r="P71" s="55">
        <f>P18+P53+P57</f>
        <v>1717</v>
      </c>
      <c r="Q71" s="55">
        <f>Q19+Q20</f>
        <v>0</v>
      </c>
      <c r="R71" s="55">
        <f>R18+R19+R42+R59</f>
        <v>-11433</v>
      </c>
      <c r="S71" s="55">
        <f>S25+S41+S42</f>
        <v>61335</v>
      </c>
      <c r="T71" s="53">
        <f>S71+U71</f>
        <v>766681</v>
      </c>
      <c r="U71" s="54">
        <f>U19+U20+U25+U26+U28+U39+U40+U41+U42+U52+U55+U56+U59</f>
        <v>705346</v>
      </c>
      <c r="V71" s="60">
        <f>V42</f>
        <v>0</v>
      </c>
      <c r="W71" s="59">
        <f>J71+U71+V71</f>
        <v>996516</v>
      </c>
      <c r="X71" s="53">
        <f>X18+X19+X20+X25+X26+X27+X28+X39+X40+X41+X52+X53+X55+X56+X57+X59</f>
        <v>996516</v>
      </c>
      <c r="Y71" s="54" t="e">
        <f>#REF!</f>
        <v>#REF!</v>
      </c>
      <c r="Z71" s="54">
        <v>0</v>
      </c>
      <c r="AA71" s="54">
        <f>AA59</f>
        <v>0</v>
      </c>
      <c r="AB71" s="54">
        <f>AB40</f>
        <v>-2084</v>
      </c>
      <c r="AC71" s="54">
        <f>AC18+AC53+AC57</f>
        <v>171579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182"/>
      <c r="AJ71" s="150">
        <v>0</v>
      </c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2.75">
      <c r="A72" s="45">
        <v>5</v>
      </c>
      <c r="B72" s="424" t="s">
        <v>16</v>
      </c>
      <c r="C72" s="425">
        <f>D72+H72</f>
        <v>0</v>
      </c>
      <c r="D72" s="426">
        <v>0</v>
      </c>
      <c r="E72" s="426">
        <v>0</v>
      </c>
      <c r="F72" s="993">
        <v>0</v>
      </c>
      <c r="G72" s="62">
        <v>0</v>
      </c>
      <c r="H72" s="62">
        <v>0</v>
      </c>
      <c r="I72" s="63">
        <v>0</v>
      </c>
      <c r="J72" s="61">
        <f>K72+O72+P72+Q72+R72+S72</f>
        <v>0</v>
      </c>
      <c r="K72" s="62">
        <v>0</v>
      </c>
      <c r="L72" s="62">
        <v>0</v>
      </c>
      <c r="M72" s="62"/>
      <c r="N72" s="62">
        <v>0</v>
      </c>
      <c r="O72" s="62">
        <v>0</v>
      </c>
      <c r="P72" s="62">
        <v>0</v>
      </c>
      <c r="Q72" s="62">
        <v>0</v>
      </c>
      <c r="R72" s="125">
        <v>0</v>
      </c>
      <c r="S72" s="125">
        <v>0</v>
      </c>
      <c r="T72" s="82">
        <v>0</v>
      </c>
      <c r="U72" s="130">
        <v>0</v>
      </c>
      <c r="V72" s="63">
        <v>0</v>
      </c>
      <c r="W72" s="61">
        <f>J72+U72+V72</f>
        <v>0</v>
      </c>
      <c r="X72" s="82">
        <v>0</v>
      </c>
      <c r="Y72" s="130">
        <v>0</v>
      </c>
      <c r="Z72" s="130">
        <v>0</v>
      </c>
      <c r="AA72" s="308">
        <v>0</v>
      </c>
      <c r="AB72" s="308">
        <v>0</v>
      </c>
      <c r="AC72" s="308">
        <v>0</v>
      </c>
      <c r="AD72" s="308">
        <v>0</v>
      </c>
      <c r="AE72" s="308">
        <v>0</v>
      </c>
      <c r="AF72" s="308">
        <v>0</v>
      </c>
      <c r="AG72" s="308">
        <v>0</v>
      </c>
      <c r="AH72" s="308">
        <v>0</v>
      </c>
      <c r="AI72" s="340"/>
      <c r="AJ72" s="309">
        <v>0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2.75">
      <c r="A73" s="42" t="s">
        <v>16</v>
      </c>
      <c r="B73" s="42"/>
      <c r="C73" s="61">
        <f>SUM(C70:C72)</f>
        <v>-1771</v>
      </c>
      <c r="D73" s="62">
        <f>SUM(D70:D72)</f>
        <v>0</v>
      </c>
      <c r="E73" s="62">
        <f>SUM(E70:E72)</f>
        <v>-1771</v>
      </c>
      <c r="F73" s="994">
        <f>SUM(F70:F72)</f>
        <v>0</v>
      </c>
      <c r="G73" s="62">
        <f>SUM(G70:G72)</f>
        <v>0</v>
      </c>
      <c r="H73" s="62">
        <f aca="true" t="shared" si="23" ref="H73:Q73">SUM(H70:H72)</f>
        <v>0</v>
      </c>
      <c r="I73" s="63">
        <f t="shared" si="23"/>
        <v>0</v>
      </c>
      <c r="J73" s="127">
        <f>K73+O73+P73+R73+S73</f>
        <v>279478</v>
      </c>
      <c r="K73" s="62">
        <f t="shared" si="23"/>
        <v>183099</v>
      </c>
      <c r="L73" s="62">
        <f t="shared" si="23"/>
        <v>171579</v>
      </c>
      <c r="M73" s="62">
        <f t="shared" si="23"/>
        <v>0</v>
      </c>
      <c r="N73" s="62">
        <f t="shared" si="23"/>
        <v>11520</v>
      </c>
      <c r="O73" s="62">
        <f t="shared" si="23"/>
        <v>56452</v>
      </c>
      <c r="P73" s="62">
        <f t="shared" si="23"/>
        <v>1717</v>
      </c>
      <c r="Q73" s="62" t="e">
        <f t="shared" si="23"/>
        <v>#REF!</v>
      </c>
      <c r="R73" s="124">
        <f aca="true" t="shared" si="24" ref="R73:AJ73">SUM(R70:R72)</f>
        <v>-11433</v>
      </c>
      <c r="S73" s="124">
        <f t="shared" si="24"/>
        <v>49643</v>
      </c>
      <c r="T73" s="62">
        <f t="shared" si="24"/>
        <v>766681</v>
      </c>
      <c r="U73" s="62">
        <f t="shared" si="24"/>
        <v>717038</v>
      </c>
      <c r="V73" s="124">
        <f t="shared" si="24"/>
        <v>0</v>
      </c>
      <c r="W73" s="61">
        <f t="shared" si="24"/>
        <v>996516</v>
      </c>
      <c r="X73" s="310">
        <f t="shared" si="24"/>
        <v>996516</v>
      </c>
      <c r="Y73" s="311" t="e">
        <f>SUM(Y70:Y72)</f>
        <v>#REF!</v>
      </c>
      <c r="Z73" s="311">
        <f>SUM(Z70:Z72)</f>
        <v>0</v>
      </c>
      <c r="AA73" s="311">
        <f t="shared" si="24"/>
        <v>0</v>
      </c>
      <c r="AB73" s="311">
        <f t="shared" si="24"/>
        <v>-2084</v>
      </c>
      <c r="AC73" s="311">
        <f t="shared" si="24"/>
        <v>171579</v>
      </c>
      <c r="AD73" s="311">
        <f t="shared" si="24"/>
        <v>0</v>
      </c>
      <c r="AE73" s="311">
        <f t="shared" si="24"/>
        <v>0</v>
      </c>
      <c r="AF73" s="311">
        <f t="shared" si="24"/>
        <v>0</v>
      </c>
      <c r="AG73" s="311">
        <f t="shared" si="24"/>
        <v>0</v>
      </c>
      <c r="AH73" s="311">
        <f t="shared" si="24"/>
        <v>0</v>
      </c>
      <c r="AI73" s="341"/>
      <c r="AJ73" s="124">
        <f t="shared" si="24"/>
        <v>0</v>
      </c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2.75">
      <c r="A74" s="49"/>
      <c r="B74" s="49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2.75">
      <c r="A75" t="s">
        <v>38</v>
      </c>
      <c r="C75" s="2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2.75">
      <c r="A76" t="s">
        <v>39</v>
      </c>
      <c r="B76" t="s">
        <v>40</v>
      </c>
      <c r="C76" s="2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2.75">
      <c r="A77" t="s">
        <v>41</v>
      </c>
      <c r="B77" t="s">
        <v>42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2.75">
      <c r="A78" t="s">
        <v>43</v>
      </c>
      <c r="B78" t="s">
        <v>44</v>
      </c>
      <c r="C78" s="2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2.75">
      <c r="A79" s="4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2.75">
      <c r="A80" s="4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2.75">
      <c r="A81" s="4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ht="12.75">
      <c r="A82" s="4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ht="12.75">
      <c r="A83" s="4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ht="12.75">
      <c r="A84" s="4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ht="12.75">
      <c r="A85" s="4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ht="12.75">
      <c r="A86" s="4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2.75">
      <c r="A87" s="4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2.75">
      <c r="A88" s="4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2.75">
      <c r="A89" s="4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2.75">
      <c r="A90" s="4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2.75">
      <c r="A91" s="4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2.75">
      <c r="A92" s="4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2.75">
      <c r="A93" s="4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12.75">
      <c r="A94" s="4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ht="12.75">
      <c r="A95" s="4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3:46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3:46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3:46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3:46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3:46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3:46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3:46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3:46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3:46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3:46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3:46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3:46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3:46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</sheetData>
  <mergeCells count="1">
    <mergeCell ref="G11:I11"/>
  </mergeCells>
  <printOptions horizontalCentered="1"/>
  <pageMargins left="0.3937007874015748" right="0" top="0.7874015748031497" bottom="0" header="0.5118110236220472" footer="0.5118110236220472"/>
  <pageSetup fitToHeight="1" fitToWidth="1" horizontalDpi="600" verticalDpi="600" orientation="landscape" paperSize="9" scale="60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W114"/>
  <sheetViews>
    <sheetView workbookViewId="0" topLeftCell="A4">
      <selection activeCell="A4" sqref="A4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5" width="9.625" style="0" customWidth="1"/>
    <col min="6" max="7" width="10.125" style="0" customWidth="1"/>
    <col min="8" max="8" width="9.375" style="0" customWidth="1"/>
    <col min="9" max="9" width="9.00390625" style="0" customWidth="1"/>
    <col min="10" max="10" width="11.125" style="0" customWidth="1"/>
    <col min="11" max="11" width="10.25390625" style="0" customWidth="1"/>
    <col min="12" max="12" width="9.875" style="0" customWidth="1"/>
    <col min="13" max="13" width="9.875" style="0" hidden="1" customWidth="1"/>
    <col min="14" max="14" width="8.625" style="0" customWidth="1"/>
    <col min="15" max="15" width="9.00390625" style="0" customWidth="1"/>
    <col min="16" max="16" width="8.875" style="0" customWidth="1"/>
    <col min="17" max="17" width="8.125" style="0" customWidth="1"/>
    <col min="18" max="18" width="12.00390625" style="0" customWidth="1"/>
    <col min="19" max="19" width="12.625" style="0" customWidth="1"/>
    <col min="20" max="21" width="11.625" style="0" customWidth="1"/>
    <col min="22" max="22" width="11.625" style="0" hidden="1" customWidth="1"/>
    <col min="23" max="23" width="12.00390625" style="0" customWidth="1"/>
    <col min="24" max="24" width="9.25390625" style="0" hidden="1" customWidth="1"/>
    <col min="25" max="25" width="9.00390625" style="0" hidden="1" customWidth="1"/>
    <col min="26" max="26" width="12.75390625" style="0" customWidth="1"/>
    <col min="27" max="27" width="9.00390625" style="0" customWidth="1"/>
    <col min="28" max="28" width="9.75390625" style="0" customWidth="1"/>
    <col min="29" max="29" width="10.75390625" style="0" customWidth="1"/>
    <col min="30" max="31" width="10.125" style="0" hidden="1" customWidth="1"/>
    <col min="32" max="32" width="7.875" style="0" hidden="1" customWidth="1"/>
    <col min="33" max="34" width="7.375" style="0" hidden="1" customWidth="1"/>
    <col min="35" max="35" width="7.875" style="0" hidden="1" customWidth="1"/>
  </cols>
  <sheetData>
    <row r="4" ht="18">
      <c r="AA4" s="96"/>
    </row>
    <row r="5" ht="12.75">
      <c r="L5" t="s">
        <v>48</v>
      </c>
    </row>
    <row r="6" spans="2:19" s="24" customFormat="1" ht="18">
      <c r="B6" s="107"/>
      <c r="D6" s="107"/>
      <c r="E6" s="107"/>
      <c r="F6" s="107"/>
      <c r="G6" s="107"/>
      <c r="H6" s="239"/>
      <c r="I6"/>
      <c r="J6" s="107" t="s">
        <v>183</v>
      </c>
      <c r="R6" s="108"/>
      <c r="S6" s="108"/>
    </row>
    <row r="7" spans="2:22" ht="18">
      <c r="B7" s="7"/>
      <c r="C7" s="6"/>
      <c r="D7" s="107"/>
      <c r="E7" s="107"/>
      <c r="F7" s="107"/>
      <c r="G7" s="107"/>
      <c r="H7" s="24"/>
      <c r="J7" s="107"/>
      <c r="K7" s="24"/>
      <c r="L7" s="108"/>
      <c r="M7" s="108"/>
      <c r="N7" s="108"/>
      <c r="O7" s="108"/>
      <c r="P7" s="108"/>
      <c r="Q7" s="108"/>
      <c r="R7" s="108"/>
      <c r="S7" s="108"/>
      <c r="T7" s="108"/>
      <c r="U7" s="6"/>
      <c r="V7" s="6"/>
    </row>
    <row r="8" spans="2:22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5" ht="12.75">
      <c r="A9" s="39"/>
      <c r="B9" s="25" t="s">
        <v>0</v>
      </c>
      <c r="C9" s="32" t="s">
        <v>1</v>
      </c>
      <c r="D9" s="14" t="s">
        <v>2</v>
      </c>
      <c r="E9" s="14"/>
      <c r="F9" s="14"/>
      <c r="G9" s="14"/>
      <c r="H9" s="14"/>
      <c r="I9" s="497"/>
      <c r="J9" s="13"/>
      <c r="K9" s="11" t="s">
        <v>3</v>
      </c>
      <c r="L9" s="8"/>
      <c r="M9" s="8"/>
      <c r="N9" s="8"/>
      <c r="O9" s="9"/>
      <c r="P9" s="8"/>
      <c r="Q9" s="8"/>
      <c r="R9" s="8"/>
      <c r="S9" s="9"/>
      <c r="T9" s="168" t="s">
        <v>52</v>
      </c>
      <c r="U9" s="169"/>
      <c r="V9" s="185"/>
      <c r="W9" s="202" t="s">
        <v>4</v>
      </c>
      <c r="X9" s="322"/>
      <c r="Z9" s="168" t="s">
        <v>130</v>
      </c>
      <c r="AA9" s="1040" t="s">
        <v>125</v>
      </c>
      <c r="AB9" s="1041"/>
      <c r="AC9" s="1042"/>
      <c r="AD9" s="377"/>
      <c r="AE9" s="523"/>
      <c r="AF9" s="244"/>
      <c r="AG9" s="243"/>
      <c r="AH9" s="243"/>
      <c r="AI9" s="24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12.75">
      <c r="A10" s="5"/>
      <c r="B10" s="12"/>
      <c r="C10" s="33"/>
      <c r="D10" s="492" t="s">
        <v>91</v>
      </c>
      <c r="E10" s="493"/>
      <c r="F10" s="494"/>
      <c r="G10" s="494"/>
      <c r="H10" s="498"/>
      <c r="I10" s="499"/>
      <c r="J10" s="511"/>
      <c r="K10" s="557"/>
      <c r="L10" s="483"/>
      <c r="M10" s="483"/>
      <c r="N10" s="483"/>
      <c r="O10" s="484"/>
      <c r="P10" s="484"/>
      <c r="Q10" s="484"/>
      <c r="R10" s="484"/>
      <c r="S10" s="485"/>
      <c r="T10" s="486"/>
      <c r="U10" s="487"/>
      <c r="V10" s="488"/>
      <c r="W10" s="270"/>
      <c r="X10" s="486"/>
      <c r="Y10" s="489"/>
      <c r="Z10" s="170" t="s">
        <v>129</v>
      </c>
      <c r="AA10" s="513"/>
      <c r="AB10" s="50"/>
      <c r="AC10" s="716"/>
      <c r="AD10" s="367"/>
      <c r="AE10" s="367"/>
      <c r="AF10" s="491"/>
      <c r="AG10" s="70"/>
      <c r="AH10" s="70"/>
      <c r="AI10" s="491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12.75">
      <c r="A11" s="5" t="s">
        <v>6</v>
      </c>
      <c r="B11" s="5"/>
      <c r="C11" s="15" t="s">
        <v>16</v>
      </c>
      <c r="D11" s="495" t="s">
        <v>92</v>
      </c>
      <c r="E11" s="496"/>
      <c r="F11" s="967"/>
      <c r="G11" s="1039" t="s">
        <v>115</v>
      </c>
      <c r="H11" s="1037"/>
      <c r="I11" s="1038"/>
      <c r="J11" s="590"/>
      <c r="K11" s="568" t="s">
        <v>112</v>
      </c>
      <c r="L11" s="554" t="s">
        <v>91</v>
      </c>
      <c r="M11" s="552"/>
      <c r="N11" s="553"/>
      <c r="O11" s="17" t="s">
        <v>8</v>
      </c>
      <c r="P11" s="179" t="s">
        <v>9</v>
      </c>
      <c r="Q11" s="510" t="s">
        <v>10</v>
      </c>
      <c r="R11" s="144" t="s">
        <v>10</v>
      </c>
      <c r="S11" s="145" t="s">
        <v>11</v>
      </c>
      <c r="T11" s="170" t="s">
        <v>51</v>
      </c>
      <c r="U11" s="171"/>
      <c r="V11" s="12" t="s">
        <v>50</v>
      </c>
      <c r="W11" s="270"/>
      <c r="X11" s="257" t="s">
        <v>73</v>
      </c>
      <c r="Y11" s="389" t="s">
        <v>4</v>
      </c>
      <c r="Z11" s="918" t="s">
        <v>73</v>
      </c>
      <c r="AA11" s="935" t="s">
        <v>87</v>
      </c>
      <c r="AB11" s="257" t="s">
        <v>81</v>
      </c>
      <c r="AC11" s="260" t="s">
        <v>100</v>
      </c>
      <c r="AD11" s="434" t="s">
        <v>100</v>
      </c>
      <c r="AE11" s="259"/>
      <c r="AF11" s="353"/>
      <c r="AG11" s="434" t="s">
        <v>17</v>
      </c>
      <c r="AH11" s="506" t="s">
        <v>87</v>
      </c>
      <c r="AI11" s="260" t="s">
        <v>63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12.75">
      <c r="A12" s="5" t="s">
        <v>12</v>
      </c>
      <c r="B12" s="5"/>
      <c r="C12" s="27"/>
      <c r="D12" s="19" t="s">
        <v>13</v>
      </c>
      <c r="E12" s="954" t="s">
        <v>94</v>
      </c>
      <c r="F12" s="964" t="s">
        <v>63</v>
      </c>
      <c r="G12" s="959" t="s">
        <v>117</v>
      </c>
      <c r="H12" s="574" t="s">
        <v>93</v>
      </c>
      <c r="I12" s="575"/>
      <c r="J12" s="1"/>
      <c r="K12" s="568" t="s">
        <v>113</v>
      </c>
      <c r="L12" s="555"/>
      <c r="M12" s="556"/>
      <c r="N12" s="17"/>
      <c r="O12" s="29"/>
      <c r="P12" s="1" t="s">
        <v>14</v>
      </c>
      <c r="Q12" s="1" t="s">
        <v>15</v>
      </c>
      <c r="R12" s="34" t="s">
        <v>47</v>
      </c>
      <c r="S12" s="146" t="s">
        <v>45</v>
      </c>
      <c r="T12" s="79" t="s">
        <v>16</v>
      </c>
      <c r="U12" s="114" t="s">
        <v>5</v>
      </c>
      <c r="V12" s="15" t="s">
        <v>24</v>
      </c>
      <c r="W12" s="270"/>
      <c r="X12" s="261" t="s">
        <v>74</v>
      </c>
      <c r="Y12" s="390" t="s">
        <v>65</v>
      </c>
      <c r="Z12" s="919" t="s">
        <v>74</v>
      </c>
      <c r="AA12" s="936" t="s">
        <v>107</v>
      </c>
      <c r="AB12" s="261" t="s">
        <v>82</v>
      </c>
      <c r="AC12" s="264" t="s">
        <v>101</v>
      </c>
      <c r="AD12" s="352" t="s">
        <v>104</v>
      </c>
      <c r="AE12" s="263"/>
      <c r="AF12" s="354"/>
      <c r="AG12" s="435" t="s">
        <v>61</v>
      </c>
      <c r="AH12" s="507" t="s">
        <v>107</v>
      </c>
      <c r="AI12" s="264" t="s">
        <v>66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2.75">
      <c r="A13" s="5" t="s">
        <v>18</v>
      </c>
      <c r="B13" s="12" t="s">
        <v>19</v>
      </c>
      <c r="C13" s="500"/>
      <c r="D13" s="19" t="s">
        <v>20</v>
      </c>
      <c r="E13" s="955" t="s">
        <v>95</v>
      </c>
      <c r="F13" s="965" t="s">
        <v>66</v>
      </c>
      <c r="G13" s="960" t="s">
        <v>94</v>
      </c>
      <c r="H13" s="576" t="s">
        <v>16</v>
      </c>
      <c r="I13" s="577" t="s">
        <v>7</v>
      </c>
      <c r="J13" s="591" t="s">
        <v>16</v>
      </c>
      <c r="K13" s="569" t="s">
        <v>16</v>
      </c>
      <c r="L13" s="16" t="s">
        <v>21</v>
      </c>
      <c r="M13" s="28"/>
      <c r="N13" s="28" t="s">
        <v>22</v>
      </c>
      <c r="O13" s="34"/>
      <c r="P13" s="22"/>
      <c r="Q13" s="1" t="s">
        <v>23</v>
      </c>
      <c r="R13" s="34" t="s">
        <v>46</v>
      </c>
      <c r="S13" s="146" t="s">
        <v>24</v>
      </c>
      <c r="T13" s="35" t="s">
        <v>25</v>
      </c>
      <c r="U13" s="114" t="s">
        <v>20</v>
      </c>
      <c r="V13" s="15" t="s">
        <v>46</v>
      </c>
      <c r="W13" s="270" t="s">
        <v>16</v>
      </c>
      <c r="X13" s="261" t="s">
        <v>75</v>
      </c>
      <c r="Y13" s="390" t="s">
        <v>68</v>
      </c>
      <c r="Z13" s="919" t="s">
        <v>78</v>
      </c>
      <c r="AA13" s="936" t="s">
        <v>128</v>
      </c>
      <c r="AB13" s="261" t="s">
        <v>99</v>
      </c>
      <c r="AC13" s="264" t="s">
        <v>102</v>
      </c>
      <c r="AD13" s="352" t="s">
        <v>105</v>
      </c>
      <c r="AE13" s="263"/>
      <c r="AF13" s="354"/>
      <c r="AG13" s="435" t="s">
        <v>31</v>
      </c>
      <c r="AH13" s="507" t="s">
        <v>108</v>
      </c>
      <c r="AI13" s="264" t="s">
        <v>69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9" ht="13.5" thickBot="1">
      <c r="A14" s="40" t="s">
        <v>27</v>
      </c>
      <c r="B14" s="26" t="s">
        <v>28</v>
      </c>
      <c r="C14" s="36"/>
      <c r="D14" s="20" t="s">
        <v>29</v>
      </c>
      <c r="E14" s="956"/>
      <c r="F14" s="965" t="s">
        <v>86</v>
      </c>
      <c r="G14" s="961" t="s">
        <v>116</v>
      </c>
      <c r="H14" s="578"/>
      <c r="I14" s="596" t="s">
        <v>30</v>
      </c>
      <c r="J14" s="592"/>
      <c r="K14" s="178"/>
      <c r="L14" s="18"/>
      <c r="M14" s="18"/>
      <c r="N14" s="180"/>
      <c r="O14" s="21"/>
      <c r="P14" s="18"/>
      <c r="Q14" s="3"/>
      <c r="R14" s="147" t="s">
        <v>25</v>
      </c>
      <c r="S14" s="148"/>
      <c r="T14" s="37"/>
      <c r="U14" s="115" t="s">
        <v>24</v>
      </c>
      <c r="V14" s="36" t="s">
        <v>25</v>
      </c>
      <c r="W14" s="271"/>
      <c r="X14" s="361" t="s">
        <v>76</v>
      </c>
      <c r="Y14" s="391" t="s">
        <v>71</v>
      </c>
      <c r="Z14" s="920" t="s">
        <v>76</v>
      </c>
      <c r="AA14" s="937" t="s">
        <v>16</v>
      </c>
      <c r="AB14" s="361" t="s">
        <v>98</v>
      </c>
      <c r="AC14" s="267" t="s">
        <v>103</v>
      </c>
      <c r="AD14" s="611" t="s">
        <v>106</v>
      </c>
      <c r="AE14" s="266"/>
      <c r="AF14" s="441"/>
      <c r="AG14" s="436"/>
      <c r="AH14" s="509" t="s">
        <v>109</v>
      </c>
      <c r="AI14" s="267" t="s">
        <v>72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5" thickBot="1">
      <c r="A15" s="5"/>
      <c r="B15" s="31" t="s">
        <v>132</v>
      </c>
      <c r="C15" s="634">
        <f>D15+E15+F15+G15+H15</f>
        <v>1505851</v>
      </c>
      <c r="D15" s="635">
        <f>782757+74980</f>
        <v>857737</v>
      </c>
      <c r="E15" s="641">
        <v>44921</v>
      </c>
      <c r="F15" s="966">
        <v>0</v>
      </c>
      <c r="G15" s="962">
        <v>2450</v>
      </c>
      <c r="H15" s="637">
        <v>600743</v>
      </c>
      <c r="I15" s="638">
        <v>533994</v>
      </c>
      <c r="J15" s="638">
        <f>K15+O15+P15+Q15+R15+S15-1992</f>
        <v>4054799</v>
      </c>
      <c r="K15" s="635">
        <f>L15+N15</f>
        <v>2124738</v>
      </c>
      <c r="L15" s="636">
        <v>2115394</v>
      </c>
      <c r="M15" s="637"/>
      <c r="N15" s="637">
        <v>9344</v>
      </c>
      <c r="O15" s="637">
        <v>722412</v>
      </c>
      <c r="P15" s="636">
        <v>21154</v>
      </c>
      <c r="Q15" s="637">
        <v>589012</v>
      </c>
      <c r="R15" s="638">
        <v>447226</v>
      </c>
      <c r="S15" s="638">
        <v>152249</v>
      </c>
      <c r="T15" s="635">
        <f>S15+U15</f>
        <v>316581</v>
      </c>
      <c r="U15" s="377">
        <v>164332</v>
      </c>
      <c r="V15" s="639">
        <v>0</v>
      </c>
      <c r="W15" s="640">
        <f>U15+J15</f>
        <v>4219131</v>
      </c>
      <c r="X15" s="635">
        <v>0</v>
      </c>
      <c r="Y15" s="641">
        <v>0</v>
      </c>
      <c r="Z15" s="921">
        <v>4219131</v>
      </c>
      <c r="AA15" s="938">
        <v>52849</v>
      </c>
      <c r="AB15" s="642">
        <v>420831</v>
      </c>
      <c r="AC15" s="643">
        <v>1694563</v>
      </c>
      <c r="AD15" s="392">
        <v>0</v>
      </c>
      <c r="AE15" s="269"/>
      <c r="AF15" s="282"/>
      <c r="AG15" s="392">
        <v>0</v>
      </c>
      <c r="AH15" s="323">
        <v>0</v>
      </c>
      <c r="AI15" s="282">
        <v>0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49" customFormat="1" ht="12.75" hidden="1">
      <c r="A16" s="42"/>
      <c r="B16" s="355" t="s">
        <v>85</v>
      </c>
      <c r="C16" s="106"/>
      <c r="D16" s="105"/>
      <c r="E16" s="119"/>
      <c r="F16" s="103"/>
      <c r="G16" s="102"/>
      <c r="H16" s="102"/>
      <c r="I16" s="104"/>
      <c r="J16" s="104">
        <f>K16+O16+P16+Q16+R16+S16</f>
        <v>0</v>
      </c>
      <c r="K16" s="105"/>
      <c r="L16" s="103"/>
      <c r="M16" s="102"/>
      <c r="N16" s="102"/>
      <c r="O16" s="102"/>
      <c r="P16" s="103"/>
      <c r="Q16" s="102"/>
      <c r="R16" s="104"/>
      <c r="S16" s="104"/>
      <c r="T16" s="102">
        <f>S16+U16</f>
        <v>0</v>
      </c>
      <c r="U16" s="119"/>
      <c r="V16" s="316"/>
      <c r="W16" s="277">
        <f>U16+J16</f>
        <v>0</v>
      </c>
      <c r="X16" s="359"/>
      <c r="Y16" s="324"/>
      <c r="Z16" s="922"/>
      <c r="AA16" s="939"/>
      <c r="AB16" s="66"/>
      <c r="AC16" s="268"/>
      <c r="AD16" s="69"/>
      <c r="AE16" s="67"/>
      <c r="AF16" s="268"/>
      <c r="AG16" s="69"/>
      <c r="AH16" s="324"/>
      <c r="AI16" s="268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</row>
    <row r="17" spans="1:49" ht="12.75">
      <c r="A17" s="5"/>
      <c r="B17" s="113" t="s">
        <v>32</v>
      </c>
      <c r="C17" s="191"/>
      <c r="D17" s="192"/>
      <c r="E17" s="196"/>
      <c r="F17" s="193"/>
      <c r="G17" s="195"/>
      <c r="H17" s="193"/>
      <c r="I17" s="194"/>
      <c r="J17" s="242"/>
      <c r="K17" s="241"/>
      <c r="L17" s="193"/>
      <c r="M17" s="195"/>
      <c r="N17" s="195"/>
      <c r="O17" s="195"/>
      <c r="P17" s="193"/>
      <c r="Q17" s="195"/>
      <c r="R17" s="10"/>
      <c r="S17" s="194"/>
      <c r="T17" s="317"/>
      <c r="U17" s="196"/>
      <c r="V17" s="197"/>
      <c r="W17" s="278"/>
      <c r="X17" s="378"/>
      <c r="Y17" s="481"/>
      <c r="Z17" s="923"/>
      <c r="AA17" s="940"/>
      <c r="AB17" s="378"/>
      <c r="AC17" s="282"/>
      <c r="AD17" s="392"/>
      <c r="AE17" s="269"/>
      <c r="AF17" s="282"/>
      <c r="AG17" s="392"/>
      <c r="AH17" s="323"/>
      <c r="AI17" s="282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3.5" thickBot="1">
      <c r="A18" s="83">
        <v>3</v>
      </c>
      <c r="B18" s="142" t="s">
        <v>138</v>
      </c>
      <c r="C18" s="213"/>
      <c r="D18" s="210"/>
      <c r="E18" s="205"/>
      <c r="F18" s="214"/>
      <c r="G18" s="369"/>
      <c r="H18" s="214"/>
      <c r="I18" s="213"/>
      <c r="J18" s="215">
        <f>K18+O18+P18+Q18+R18+S18</f>
        <v>0</v>
      </c>
      <c r="K18" s="274">
        <f>L18+N18</f>
        <v>0</v>
      </c>
      <c r="L18" s="774"/>
      <c r="M18" s="773"/>
      <c r="N18" s="773"/>
      <c r="O18" s="773"/>
      <c r="P18" s="774"/>
      <c r="Q18" s="773"/>
      <c r="R18" s="777"/>
      <c r="S18" s="776"/>
      <c r="T18" s="204">
        <f>S18+U18</f>
        <v>2500</v>
      </c>
      <c r="U18" s="830">
        <v>2500</v>
      </c>
      <c r="V18" s="831"/>
      <c r="W18" s="832">
        <f>J18+U18</f>
        <v>2500</v>
      </c>
      <c r="X18" s="210"/>
      <c r="Y18" s="833"/>
      <c r="Z18" s="865">
        <v>2500</v>
      </c>
      <c r="AA18" s="941"/>
      <c r="AB18" s="775"/>
      <c r="AC18" s="778"/>
      <c r="AD18" s="369"/>
      <c r="AE18" s="214"/>
      <c r="AF18" s="442"/>
      <c r="AG18" s="437"/>
      <c r="AH18" s="325"/>
      <c r="AI18" s="207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3.5" hidden="1" thickBot="1">
      <c r="A19" s="173"/>
      <c r="B19" s="142"/>
      <c r="C19" s="213"/>
      <c r="D19" s="210"/>
      <c r="E19" s="205"/>
      <c r="F19" s="214"/>
      <c r="G19" s="369"/>
      <c r="H19" s="214"/>
      <c r="I19" s="213"/>
      <c r="J19" s="215">
        <f aca="true" t="shared" si="0" ref="J19:J26">K19+O19+P19+Q19+R19+S19</f>
        <v>0</v>
      </c>
      <c r="K19" s="274">
        <f aca="true" t="shared" si="1" ref="K19:K26">L19+N19</f>
        <v>0</v>
      </c>
      <c r="L19" s="774"/>
      <c r="M19" s="321"/>
      <c r="N19" s="417"/>
      <c r="O19" s="321"/>
      <c r="P19" s="321"/>
      <c r="Q19" s="321"/>
      <c r="R19" s="319"/>
      <c r="S19" s="254"/>
      <c r="T19" s="204">
        <f aca="true" t="shared" si="2" ref="T19:T27">S19+U19</f>
        <v>0</v>
      </c>
      <c r="U19" s="830"/>
      <c r="V19" s="211"/>
      <c r="W19" s="272"/>
      <c r="X19" s="380"/>
      <c r="Y19" s="525"/>
      <c r="Z19" s="924"/>
      <c r="AA19" s="942"/>
      <c r="AB19" s="274"/>
      <c r="AC19" s="284"/>
      <c r="AD19" s="371"/>
      <c r="AE19" s="216"/>
      <c r="AF19" s="442"/>
      <c r="AG19" s="437"/>
      <c r="AH19" s="508"/>
      <c r="AI19" s="28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s="199" customFormat="1" ht="13.5" hidden="1" thickBot="1">
      <c r="A20" s="190"/>
      <c r="B20" s="48"/>
      <c r="C20" s="220"/>
      <c r="D20" s="221"/>
      <c r="E20" s="583"/>
      <c r="F20" s="222"/>
      <c r="G20" s="370"/>
      <c r="H20" s="222"/>
      <c r="I20" s="220"/>
      <c r="J20" s="223">
        <f t="shared" si="0"/>
        <v>0</v>
      </c>
      <c r="K20" s="224">
        <f t="shared" si="1"/>
        <v>0</v>
      </c>
      <c r="L20" s="225"/>
      <c r="M20" s="225"/>
      <c r="N20" s="418"/>
      <c r="O20" s="225"/>
      <c r="P20" s="225"/>
      <c r="Q20" s="225"/>
      <c r="R20" s="253"/>
      <c r="S20" s="255"/>
      <c r="T20" s="226">
        <f t="shared" si="2"/>
        <v>0</v>
      </c>
      <c r="U20" s="834"/>
      <c r="V20" s="227"/>
      <c r="W20" s="272"/>
      <c r="X20" s="382"/>
      <c r="Y20" s="526"/>
      <c r="Z20" s="925"/>
      <c r="AA20" s="943"/>
      <c r="AB20" s="614"/>
      <c r="AC20" s="287"/>
      <c r="AD20" s="612"/>
      <c r="AE20" s="285"/>
      <c r="AF20" s="443"/>
      <c r="AG20" s="438"/>
      <c r="AH20" s="326"/>
      <c r="AI20" s="287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</row>
    <row r="21" spans="1:49" ht="13.5" hidden="1" thickBot="1">
      <c r="A21" s="512"/>
      <c r="B21" s="48"/>
      <c r="C21" s="218"/>
      <c r="D21" s="212"/>
      <c r="E21" s="584"/>
      <c r="F21" s="216"/>
      <c r="G21" s="371"/>
      <c r="H21" s="216"/>
      <c r="I21" s="218"/>
      <c r="J21" s="208">
        <f t="shared" si="0"/>
        <v>0</v>
      </c>
      <c r="K21" s="219">
        <f t="shared" si="1"/>
        <v>0</v>
      </c>
      <c r="L21" s="217"/>
      <c r="M21" s="217"/>
      <c r="N21" s="419"/>
      <c r="O21" s="217"/>
      <c r="P21" s="217"/>
      <c r="Q21" s="217"/>
      <c r="R21" s="253"/>
      <c r="S21" s="255"/>
      <c r="T21" s="204">
        <f t="shared" si="2"/>
        <v>0</v>
      </c>
      <c r="U21" s="834"/>
      <c r="V21" s="209"/>
      <c r="W21" s="272"/>
      <c r="X21" s="380"/>
      <c r="Y21" s="524"/>
      <c r="Z21" s="926"/>
      <c r="AA21" s="942"/>
      <c r="AB21" s="613"/>
      <c r="AC21" s="284"/>
      <c r="AD21" s="369"/>
      <c r="AE21" s="214"/>
      <c r="AF21" s="442"/>
      <c r="AG21" s="437"/>
      <c r="AH21" s="508"/>
      <c r="AI21" s="28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5" ht="13.5" hidden="1" thickBot="1">
      <c r="A22" s="173"/>
      <c r="B22" s="48"/>
      <c r="C22" s="218"/>
      <c r="D22" s="212"/>
      <c r="E22" s="584"/>
      <c r="F22" s="216"/>
      <c r="G22" s="371"/>
      <c r="H22" s="216"/>
      <c r="I22" s="218"/>
      <c r="J22" s="208">
        <f t="shared" si="0"/>
        <v>0</v>
      </c>
      <c r="K22" s="219">
        <f t="shared" si="1"/>
        <v>0</v>
      </c>
      <c r="L22" s="216"/>
      <c r="M22" s="216"/>
      <c r="N22" s="419"/>
      <c r="O22" s="216"/>
      <c r="P22" s="216"/>
      <c r="Q22" s="216"/>
      <c r="R22" s="253"/>
      <c r="S22" s="255"/>
      <c r="T22" s="274">
        <f t="shared" si="2"/>
        <v>0</v>
      </c>
      <c r="U22" s="834"/>
      <c r="V22" s="209"/>
      <c r="W22" s="272"/>
      <c r="X22" s="380"/>
      <c r="Y22" s="524"/>
      <c r="Z22" s="926"/>
      <c r="AA22" s="942"/>
      <c r="AB22" s="428"/>
      <c r="AC22" s="284"/>
      <c r="AD22" s="369"/>
      <c r="AE22" s="214"/>
      <c r="AF22" s="442"/>
      <c r="AG22" s="437"/>
      <c r="AH22" s="508"/>
      <c r="AI22" s="28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ht="13.5" hidden="1" thickBot="1">
      <c r="A23" s="83"/>
      <c r="B23" s="48"/>
      <c r="C23" s="208"/>
      <c r="D23" s="219"/>
      <c r="E23" s="585"/>
      <c r="F23" s="228"/>
      <c r="G23" s="231"/>
      <c r="H23" s="228"/>
      <c r="I23" s="208"/>
      <c r="J23" s="208">
        <f t="shared" si="0"/>
        <v>0</v>
      </c>
      <c r="K23" s="219">
        <f t="shared" si="1"/>
        <v>0</v>
      </c>
      <c r="L23" s="203"/>
      <c r="M23" s="203"/>
      <c r="N23" s="420"/>
      <c r="O23" s="203"/>
      <c r="P23" s="203"/>
      <c r="Q23" s="203"/>
      <c r="R23" s="256"/>
      <c r="S23" s="255"/>
      <c r="T23" s="204">
        <f t="shared" si="2"/>
        <v>0</v>
      </c>
      <c r="U23" s="834"/>
      <c r="V23" s="229"/>
      <c r="W23" s="272"/>
      <c r="X23" s="383"/>
      <c r="Y23" s="525"/>
      <c r="Z23" s="924"/>
      <c r="AA23" s="942"/>
      <c r="AB23" s="428"/>
      <c r="AC23" s="288"/>
      <c r="AD23" s="231"/>
      <c r="AE23" s="228"/>
      <c r="AF23" s="442"/>
      <c r="AG23" s="437"/>
      <c r="AH23" s="508"/>
      <c r="AI23" s="288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ht="13.5" hidden="1" thickBot="1">
      <c r="A24" s="423"/>
      <c r="B24" s="142"/>
      <c r="C24" s="208"/>
      <c r="D24" s="231"/>
      <c r="E24" s="585"/>
      <c r="F24" s="228"/>
      <c r="G24" s="231"/>
      <c r="H24" s="228"/>
      <c r="I24" s="208"/>
      <c r="J24" s="208">
        <f t="shared" si="0"/>
        <v>0</v>
      </c>
      <c r="K24" s="219">
        <f t="shared" si="1"/>
        <v>0</v>
      </c>
      <c r="L24" s="216"/>
      <c r="M24" s="217"/>
      <c r="N24" s="216"/>
      <c r="O24" s="216"/>
      <c r="P24" s="216"/>
      <c r="Q24" s="216"/>
      <c r="R24" s="253"/>
      <c r="S24" s="254"/>
      <c r="T24" s="274">
        <f t="shared" si="2"/>
        <v>0</v>
      </c>
      <c r="U24" s="834"/>
      <c r="V24" s="229"/>
      <c r="W24" s="272"/>
      <c r="X24" s="383"/>
      <c r="Y24" s="527"/>
      <c r="Z24" s="924"/>
      <c r="AA24" s="942"/>
      <c r="AB24" s="428"/>
      <c r="AC24" s="288"/>
      <c r="AD24" s="231"/>
      <c r="AE24" s="228"/>
      <c r="AF24" s="442"/>
      <c r="AG24" s="437"/>
      <c r="AH24" s="508"/>
      <c r="AI24" s="288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ht="13.5" hidden="1" thickBot="1">
      <c r="A25" s="109"/>
      <c r="B25" s="48"/>
      <c r="C25" s="52"/>
      <c r="D25" s="55"/>
      <c r="E25" s="60"/>
      <c r="F25" s="54"/>
      <c r="G25" s="55"/>
      <c r="H25" s="54"/>
      <c r="I25" s="52"/>
      <c r="J25" s="52">
        <f t="shared" si="0"/>
        <v>0</v>
      </c>
      <c r="K25" s="53">
        <f t="shared" si="1"/>
        <v>0</v>
      </c>
      <c r="L25" s="166"/>
      <c r="M25" s="166"/>
      <c r="N25" s="421"/>
      <c r="O25" s="166"/>
      <c r="P25" s="166"/>
      <c r="Q25" s="166"/>
      <c r="R25" s="54"/>
      <c r="S25" s="87"/>
      <c r="T25" s="86">
        <f t="shared" si="2"/>
        <v>0</v>
      </c>
      <c r="U25" s="835"/>
      <c r="V25" s="134"/>
      <c r="W25" s="272"/>
      <c r="X25" s="383"/>
      <c r="Y25" s="525"/>
      <c r="Z25" s="924"/>
      <c r="AA25" s="942"/>
      <c r="AB25" s="428"/>
      <c r="AC25" s="150"/>
      <c r="AD25" s="55"/>
      <c r="AE25" s="54"/>
      <c r="AF25" s="206"/>
      <c r="AG25" s="128"/>
      <c r="AH25" s="330"/>
      <c r="AI25" s="150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ht="13.5" hidden="1" thickBot="1">
      <c r="A26" s="245"/>
      <c r="B26" s="48"/>
      <c r="C26" s="52"/>
      <c r="D26" s="55"/>
      <c r="E26" s="60"/>
      <c r="F26" s="54"/>
      <c r="G26" s="55"/>
      <c r="H26" s="54"/>
      <c r="I26" s="52"/>
      <c r="J26" s="312">
        <f t="shared" si="0"/>
        <v>0</v>
      </c>
      <c r="K26" s="53">
        <f t="shared" si="1"/>
        <v>0</v>
      </c>
      <c r="L26" s="166"/>
      <c r="M26" s="166"/>
      <c r="N26" s="421"/>
      <c r="O26" s="166"/>
      <c r="P26" s="166"/>
      <c r="Q26" s="166"/>
      <c r="R26" s="54"/>
      <c r="S26" s="254"/>
      <c r="T26" s="274">
        <f t="shared" si="2"/>
        <v>0</v>
      </c>
      <c r="U26" s="835"/>
      <c r="V26" s="134"/>
      <c r="W26" s="272"/>
      <c r="X26" s="383"/>
      <c r="Y26" s="525"/>
      <c r="Z26" s="924"/>
      <c r="AA26" s="942"/>
      <c r="AB26" s="428"/>
      <c r="AC26" s="150"/>
      <c r="AD26" s="55"/>
      <c r="AE26" s="54"/>
      <c r="AF26" s="206"/>
      <c r="AG26" s="128"/>
      <c r="AH26" s="330"/>
      <c r="AI26" s="150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3.5" hidden="1" thickBot="1">
      <c r="A27" s="245"/>
      <c r="B27" s="48"/>
      <c r="C27" s="51"/>
      <c r="D27" s="54"/>
      <c r="E27" s="182"/>
      <c r="F27" s="54"/>
      <c r="G27" s="55"/>
      <c r="H27" s="54"/>
      <c r="I27" s="51"/>
      <c r="J27" s="312">
        <f aca="true" t="shared" si="3" ref="J27:J41">K27+O27+P27+Q27+R27+S27</f>
        <v>0</v>
      </c>
      <c r="K27" s="53">
        <f>L27+N27</f>
        <v>0</v>
      </c>
      <c r="L27" s="166"/>
      <c r="M27" s="54"/>
      <c r="N27" s="421"/>
      <c r="O27" s="166"/>
      <c r="P27" s="166"/>
      <c r="Q27" s="166"/>
      <c r="R27" s="54"/>
      <c r="S27" s="254"/>
      <c r="T27" s="274">
        <f t="shared" si="2"/>
        <v>0</v>
      </c>
      <c r="U27" s="835"/>
      <c r="V27" s="165"/>
      <c r="W27" s="272">
        <f>U27+J27</f>
        <v>0</v>
      </c>
      <c r="X27" s="383"/>
      <c r="Y27" s="525"/>
      <c r="Z27" s="924"/>
      <c r="AA27" s="942"/>
      <c r="AB27" s="428"/>
      <c r="AC27" s="150"/>
      <c r="AD27" s="55"/>
      <c r="AE27" s="54"/>
      <c r="AF27" s="206"/>
      <c r="AG27" s="128"/>
      <c r="AH27" s="330"/>
      <c r="AI27" s="150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ht="13.5" hidden="1" thickBot="1">
      <c r="A28" s="131"/>
      <c r="B28" s="48"/>
      <c r="C28" s="110"/>
      <c r="D28" s="111"/>
      <c r="E28" s="372"/>
      <c r="F28" s="289"/>
      <c r="G28" s="372"/>
      <c r="H28" s="132"/>
      <c r="I28" s="112"/>
      <c r="J28" s="52">
        <f t="shared" si="3"/>
        <v>0</v>
      </c>
      <c r="K28" s="240">
        <f>L28+N28</f>
        <v>0</v>
      </c>
      <c r="L28" s="132"/>
      <c r="M28" s="132"/>
      <c r="N28" s="422"/>
      <c r="O28" s="246"/>
      <c r="P28" s="132"/>
      <c r="Q28" s="132"/>
      <c r="R28" s="275"/>
      <c r="S28" s="275"/>
      <c r="T28" s="86">
        <f>S28+U28</f>
        <v>0</v>
      </c>
      <c r="U28" s="836"/>
      <c r="V28" s="186"/>
      <c r="W28" s="272">
        <f>U28+J28</f>
        <v>0</v>
      </c>
      <c r="X28" s="385"/>
      <c r="Y28" s="528"/>
      <c r="Z28" s="927"/>
      <c r="AA28" s="944"/>
      <c r="AB28" s="615"/>
      <c r="AC28" s="290"/>
      <c r="AD28" s="439"/>
      <c r="AE28" s="289"/>
      <c r="AF28" s="444"/>
      <c r="AG28" s="439"/>
      <c r="AH28" s="328"/>
      <c r="AI28" s="290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ht="17.25" customHeight="1" thickBot="1">
      <c r="A29" s="135"/>
      <c r="B29" s="31" t="s">
        <v>33</v>
      </c>
      <c r="C29" s="77">
        <f>D29+H29</f>
        <v>0</v>
      </c>
      <c r="D29" s="78">
        <f aca="true" t="shared" si="4" ref="D29:I29">SUM(D18:D28)</f>
        <v>0</v>
      </c>
      <c r="E29" s="118">
        <f t="shared" si="4"/>
        <v>0</v>
      </c>
      <c r="F29" s="120">
        <f t="shared" si="4"/>
        <v>0</v>
      </c>
      <c r="G29" s="78">
        <f t="shared" si="4"/>
        <v>0</v>
      </c>
      <c r="H29" s="78">
        <f t="shared" si="4"/>
        <v>0</v>
      </c>
      <c r="I29" s="77">
        <f t="shared" si="4"/>
        <v>0</v>
      </c>
      <c r="J29" s="77">
        <f>K29+O29+P29+Q29+R29+S29</f>
        <v>0</v>
      </c>
      <c r="K29" s="78">
        <f>SUM(K18:K28)</f>
        <v>0</v>
      </c>
      <c r="L29" s="78">
        <f aca="true" t="shared" si="5" ref="L29:S29">SUM(L18:L28)</f>
        <v>0</v>
      </c>
      <c r="M29" s="78"/>
      <c r="N29" s="78">
        <f t="shared" si="5"/>
        <v>0</v>
      </c>
      <c r="O29" s="78">
        <f t="shared" si="5"/>
        <v>0</v>
      </c>
      <c r="P29" s="78">
        <f t="shared" si="5"/>
        <v>0</v>
      </c>
      <c r="Q29" s="118">
        <f t="shared" si="5"/>
        <v>0</v>
      </c>
      <c r="R29" s="120">
        <f t="shared" si="5"/>
        <v>0</v>
      </c>
      <c r="S29" s="120">
        <f t="shared" si="5"/>
        <v>0</v>
      </c>
      <c r="T29" s="120">
        <f aca="true" t="shared" si="6" ref="T29:AI29">SUM(T18:T27)</f>
        <v>2500</v>
      </c>
      <c r="U29" s="120">
        <f t="shared" si="6"/>
        <v>2500</v>
      </c>
      <c r="V29" s="120">
        <f t="shared" si="6"/>
        <v>0</v>
      </c>
      <c r="W29" s="120">
        <f>SUM(W18:W28)</f>
        <v>2500</v>
      </c>
      <c r="X29" s="120">
        <f t="shared" si="6"/>
        <v>0</v>
      </c>
      <c r="Y29" s="184">
        <f t="shared" si="6"/>
        <v>0</v>
      </c>
      <c r="Z29" s="928">
        <f t="shared" si="6"/>
        <v>2500</v>
      </c>
      <c r="AA29" s="945">
        <f t="shared" si="6"/>
        <v>0</v>
      </c>
      <c r="AB29" s="174">
        <f>SUM(AB18:AB28)</f>
        <v>0</v>
      </c>
      <c r="AC29" s="291">
        <f t="shared" si="6"/>
        <v>0</v>
      </c>
      <c r="AD29" s="78">
        <f t="shared" si="6"/>
        <v>0</v>
      </c>
      <c r="AE29" s="120">
        <f t="shared" si="6"/>
        <v>0</v>
      </c>
      <c r="AF29" s="404">
        <f t="shared" si="6"/>
        <v>0</v>
      </c>
      <c r="AG29" s="397">
        <f t="shared" si="6"/>
        <v>0</v>
      </c>
      <c r="AH29" s="329">
        <f t="shared" si="6"/>
        <v>0</v>
      </c>
      <c r="AI29" s="291">
        <f t="shared" si="6"/>
        <v>0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ht="12.75">
      <c r="A30" s="44">
        <v>3</v>
      </c>
      <c r="B30" s="48" t="s">
        <v>146</v>
      </c>
      <c r="C30" s="136"/>
      <c r="D30" s="137"/>
      <c r="E30" s="957"/>
      <c r="F30" s="138"/>
      <c r="G30" s="373"/>
      <c r="H30" s="138"/>
      <c r="I30" s="139"/>
      <c r="J30" s="140">
        <f t="shared" si="3"/>
        <v>0</v>
      </c>
      <c r="K30" s="141"/>
      <c r="L30" s="138"/>
      <c r="M30" s="138"/>
      <c r="N30" s="138"/>
      <c r="O30" s="138"/>
      <c r="P30" s="54"/>
      <c r="Q30" s="182"/>
      <c r="R30" s="166"/>
      <c r="S30" s="166"/>
      <c r="T30" s="433">
        <f>S30+U30</f>
        <v>4800</v>
      </c>
      <c r="U30" s="470">
        <v>4800</v>
      </c>
      <c r="V30" s="471"/>
      <c r="W30" s="433">
        <f aca="true" t="shared" si="7" ref="W30:W41">U30+J30</f>
        <v>4800</v>
      </c>
      <c r="X30" s="54"/>
      <c r="Y30" s="182"/>
      <c r="Z30" s="172">
        <v>4800</v>
      </c>
      <c r="AA30" s="946"/>
      <c r="AB30" s="343"/>
      <c r="AC30" s="150"/>
      <c r="AD30" s="55"/>
      <c r="AE30" s="54"/>
      <c r="AF30" s="206"/>
      <c r="AG30" s="128"/>
      <c r="AH30" s="330"/>
      <c r="AI30" s="150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ht="13.5" thickBot="1">
      <c r="A31" s="44">
        <v>3</v>
      </c>
      <c r="B31" s="143" t="s">
        <v>154</v>
      </c>
      <c r="C31" s="52"/>
      <c r="D31" s="55"/>
      <c r="E31" s="60"/>
      <c r="F31" s="54"/>
      <c r="G31" s="55"/>
      <c r="H31" s="55"/>
      <c r="I31" s="52"/>
      <c r="J31" s="52">
        <f t="shared" si="3"/>
        <v>0</v>
      </c>
      <c r="K31" s="55"/>
      <c r="L31" s="55"/>
      <c r="M31" s="55"/>
      <c r="N31" s="55"/>
      <c r="O31" s="55"/>
      <c r="P31" s="55"/>
      <c r="Q31" s="60"/>
      <c r="R31" s="54"/>
      <c r="S31" s="54"/>
      <c r="T31" s="433">
        <f>S31+U31</f>
        <v>0</v>
      </c>
      <c r="U31" s="273"/>
      <c r="V31" s="54"/>
      <c r="W31" s="54">
        <f t="shared" si="7"/>
        <v>0</v>
      </c>
      <c r="X31" s="54"/>
      <c r="Y31" s="182"/>
      <c r="Z31" s="172"/>
      <c r="AA31" s="946"/>
      <c r="AB31" s="343"/>
      <c r="AC31" s="150"/>
      <c r="AD31" s="55"/>
      <c r="AE31" s="54"/>
      <c r="AF31" s="206"/>
      <c r="AG31" s="128"/>
      <c r="AH31" s="330"/>
      <c r="AI31" s="150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ht="13.5" hidden="1" thickBot="1">
      <c r="A32" s="44">
        <v>3</v>
      </c>
      <c r="B32" s="143" t="s">
        <v>154</v>
      </c>
      <c r="C32" s="52"/>
      <c r="D32" s="55"/>
      <c r="E32" s="60"/>
      <c r="F32" s="54"/>
      <c r="G32" s="55"/>
      <c r="H32" s="55"/>
      <c r="I32" s="52"/>
      <c r="J32" s="52">
        <f t="shared" si="3"/>
        <v>0</v>
      </c>
      <c r="K32" s="55"/>
      <c r="L32" s="55"/>
      <c r="M32" s="55"/>
      <c r="N32" s="55"/>
      <c r="O32" s="55"/>
      <c r="P32" s="55"/>
      <c r="Q32" s="60"/>
      <c r="R32" s="54"/>
      <c r="S32" s="54"/>
      <c r="T32" s="54">
        <f>S32+U32</f>
        <v>0</v>
      </c>
      <c r="U32" s="54"/>
      <c r="V32" s="54"/>
      <c r="W32" s="54">
        <f t="shared" si="7"/>
        <v>0</v>
      </c>
      <c r="X32" s="54"/>
      <c r="Y32" s="182"/>
      <c r="Z32" s="172"/>
      <c r="AA32" s="947"/>
      <c r="AB32" s="175"/>
      <c r="AC32" s="150"/>
      <c r="AD32" s="55"/>
      <c r="AE32" s="54"/>
      <c r="AF32" s="149"/>
      <c r="AG32" s="176"/>
      <c r="AH32" s="330"/>
      <c r="AI32" s="150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ht="13.5" hidden="1" thickBot="1">
      <c r="A33" s="44">
        <v>3</v>
      </c>
      <c r="B33" s="143" t="s">
        <v>154</v>
      </c>
      <c r="C33" s="52"/>
      <c r="D33" s="55"/>
      <c r="E33" s="60"/>
      <c r="F33" s="54"/>
      <c r="G33" s="55"/>
      <c r="H33" s="55"/>
      <c r="I33" s="52"/>
      <c r="J33" s="52">
        <f t="shared" si="3"/>
        <v>0</v>
      </c>
      <c r="K33" s="55"/>
      <c r="L33" s="55"/>
      <c r="M33" s="55"/>
      <c r="N33" s="55"/>
      <c r="O33" s="55"/>
      <c r="P33" s="55"/>
      <c r="Q33" s="60"/>
      <c r="R33" s="54"/>
      <c r="S33" s="54"/>
      <c r="T33" s="54">
        <f>S33+U33</f>
        <v>0</v>
      </c>
      <c r="U33" s="54"/>
      <c r="V33" s="54"/>
      <c r="W33" s="54">
        <f t="shared" si="7"/>
        <v>0</v>
      </c>
      <c r="X33" s="54"/>
      <c r="Y33" s="182"/>
      <c r="Z33" s="172"/>
      <c r="AA33" s="947"/>
      <c r="AB33" s="175"/>
      <c r="AC33" s="150"/>
      <c r="AD33" s="55"/>
      <c r="AE33" s="54"/>
      <c r="AF33" s="149"/>
      <c r="AG33" s="176"/>
      <c r="AH33" s="330"/>
      <c r="AI33" s="150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ht="13.5" hidden="1" thickBot="1">
      <c r="A34" s="83">
        <v>3</v>
      </c>
      <c r="B34" s="143" t="s">
        <v>154</v>
      </c>
      <c r="C34" s="84"/>
      <c r="D34" s="85"/>
      <c r="E34" s="151"/>
      <c r="F34" s="273"/>
      <c r="G34" s="85"/>
      <c r="H34" s="85"/>
      <c r="I34" s="84"/>
      <c r="J34" s="52">
        <f t="shared" si="3"/>
        <v>0</v>
      </c>
      <c r="K34" s="85"/>
      <c r="L34" s="85"/>
      <c r="M34" s="85"/>
      <c r="N34" s="85"/>
      <c r="O34" s="85"/>
      <c r="P34" s="85"/>
      <c r="Q34" s="151"/>
      <c r="R34" s="273"/>
      <c r="S34" s="273"/>
      <c r="T34" s="273">
        <f>S34+U34</f>
        <v>0</v>
      </c>
      <c r="U34" s="273"/>
      <c r="V34" s="54"/>
      <c r="W34" s="54">
        <f t="shared" si="7"/>
        <v>0</v>
      </c>
      <c r="X34" s="273"/>
      <c r="Y34" s="181"/>
      <c r="Z34" s="866"/>
      <c r="AA34" s="946"/>
      <c r="AB34" s="343"/>
      <c r="AC34" s="152"/>
      <c r="AD34" s="85"/>
      <c r="AE34" s="273"/>
      <c r="AF34" s="206"/>
      <c r="AG34" s="128"/>
      <c r="AH34" s="327"/>
      <c r="AI34" s="152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ht="13.5" hidden="1" thickBot="1">
      <c r="A35" s="177">
        <v>1</v>
      </c>
      <c r="B35" s="143" t="s">
        <v>154</v>
      </c>
      <c r="C35" s="84"/>
      <c r="D35" s="85"/>
      <c r="E35" s="151"/>
      <c r="F35" s="273"/>
      <c r="G35" s="85"/>
      <c r="H35" s="85"/>
      <c r="I35" s="84"/>
      <c r="J35" s="84">
        <f t="shared" si="3"/>
        <v>0</v>
      </c>
      <c r="K35" s="85"/>
      <c r="L35" s="85"/>
      <c r="M35" s="85"/>
      <c r="N35" s="85"/>
      <c r="O35" s="85"/>
      <c r="P35" s="85"/>
      <c r="Q35" s="151"/>
      <c r="R35" s="273"/>
      <c r="S35" s="273"/>
      <c r="T35" s="273">
        <f aca="true" t="shared" si="8" ref="T35:T42">S35+U35</f>
        <v>0</v>
      </c>
      <c r="U35" s="273"/>
      <c r="V35" s="273"/>
      <c r="W35" s="273">
        <f t="shared" si="7"/>
        <v>0</v>
      </c>
      <c r="X35" s="273"/>
      <c r="Y35" s="181"/>
      <c r="Z35" s="866"/>
      <c r="AA35" s="946"/>
      <c r="AB35" s="343"/>
      <c r="AC35" s="152"/>
      <c r="AD35" s="85"/>
      <c r="AE35" s="273"/>
      <c r="AF35" s="206"/>
      <c r="AG35" s="128"/>
      <c r="AH35" s="327"/>
      <c r="AI35" s="152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ht="13.5" hidden="1" thickBot="1">
      <c r="A36" s="88">
        <v>3</v>
      </c>
      <c r="B36" s="143" t="s">
        <v>154</v>
      </c>
      <c r="C36" s="84"/>
      <c r="D36" s="85"/>
      <c r="E36" s="151"/>
      <c r="F36" s="273"/>
      <c r="G36" s="85"/>
      <c r="H36" s="85"/>
      <c r="I36" s="84"/>
      <c r="J36" s="84">
        <f t="shared" si="3"/>
        <v>0</v>
      </c>
      <c r="K36" s="85"/>
      <c r="L36" s="85"/>
      <c r="M36" s="85"/>
      <c r="N36" s="85"/>
      <c r="O36" s="85"/>
      <c r="P36" s="85"/>
      <c r="Q36" s="151"/>
      <c r="R36" s="273"/>
      <c r="S36" s="273"/>
      <c r="T36" s="273">
        <f t="shared" si="8"/>
        <v>0</v>
      </c>
      <c r="U36" s="273"/>
      <c r="V36" s="273"/>
      <c r="W36" s="273">
        <f t="shared" si="7"/>
        <v>0</v>
      </c>
      <c r="X36" s="273"/>
      <c r="Y36" s="181"/>
      <c r="Z36" s="866"/>
      <c r="AA36" s="946"/>
      <c r="AB36" s="343"/>
      <c r="AC36" s="152"/>
      <c r="AD36" s="85"/>
      <c r="AE36" s="273"/>
      <c r="AF36" s="206"/>
      <c r="AG36" s="128"/>
      <c r="AH36" s="327"/>
      <c r="AI36" s="152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ht="13.5" hidden="1" thickBot="1">
      <c r="A37" s="88">
        <v>3</v>
      </c>
      <c r="B37" s="143" t="s">
        <v>154</v>
      </c>
      <c r="C37" s="84"/>
      <c r="D37" s="85"/>
      <c r="E37" s="151"/>
      <c r="F37" s="273"/>
      <c r="G37" s="85"/>
      <c r="H37" s="85"/>
      <c r="I37" s="84"/>
      <c r="J37" s="84">
        <f t="shared" si="3"/>
        <v>0</v>
      </c>
      <c r="K37" s="85"/>
      <c r="L37" s="85"/>
      <c r="M37" s="85"/>
      <c r="N37" s="85"/>
      <c r="O37" s="85"/>
      <c r="P37" s="85"/>
      <c r="Q37" s="151"/>
      <c r="R37" s="273"/>
      <c r="S37" s="273"/>
      <c r="T37" s="273">
        <f t="shared" si="8"/>
        <v>0</v>
      </c>
      <c r="U37" s="273"/>
      <c r="V37" s="273"/>
      <c r="W37" s="273">
        <f t="shared" si="7"/>
        <v>0</v>
      </c>
      <c r="X37" s="273"/>
      <c r="Y37" s="181"/>
      <c r="Z37" s="866"/>
      <c r="AA37" s="946"/>
      <c r="AB37" s="343"/>
      <c r="AC37" s="152"/>
      <c r="AD37" s="85"/>
      <c r="AE37" s="273"/>
      <c r="AF37" s="206"/>
      <c r="AG37" s="128"/>
      <c r="AH37" s="327"/>
      <c r="AI37" s="152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13.5" hidden="1" thickBot="1">
      <c r="A38" s="88"/>
      <c r="B38" s="143"/>
      <c r="C38" s="84"/>
      <c r="D38" s="85"/>
      <c r="E38" s="151"/>
      <c r="F38" s="273"/>
      <c r="G38" s="85"/>
      <c r="H38" s="85"/>
      <c r="I38" s="84"/>
      <c r="J38" s="84">
        <f t="shared" si="3"/>
        <v>0</v>
      </c>
      <c r="K38" s="85"/>
      <c r="L38" s="85"/>
      <c r="M38" s="85"/>
      <c r="N38" s="85"/>
      <c r="O38" s="85"/>
      <c r="P38" s="85"/>
      <c r="Q38" s="151"/>
      <c r="R38" s="273"/>
      <c r="S38" s="273"/>
      <c r="T38" s="273">
        <f t="shared" si="8"/>
        <v>0</v>
      </c>
      <c r="U38" s="273"/>
      <c r="V38" s="273"/>
      <c r="W38" s="273">
        <f t="shared" si="7"/>
        <v>0</v>
      </c>
      <c r="X38" s="273"/>
      <c r="Y38" s="181"/>
      <c r="Z38" s="866"/>
      <c r="AA38" s="946"/>
      <c r="AB38" s="343"/>
      <c r="AC38" s="152"/>
      <c r="AD38" s="85"/>
      <c r="AE38" s="273"/>
      <c r="AF38" s="206"/>
      <c r="AG38" s="128"/>
      <c r="AH38" s="327"/>
      <c r="AI38" s="152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ht="13.5" hidden="1" thickBot="1">
      <c r="A39" s="88"/>
      <c r="B39" s="143"/>
      <c r="C39" s="84"/>
      <c r="D39" s="85"/>
      <c r="E39" s="151"/>
      <c r="F39" s="273"/>
      <c r="G39" s="85"/>
      <c r="H39" s="85"/>
      <c r="I39" s="84"/>
      <c r="J39" s="84">
        <f t="shared" si="3"/>
        <v>0</v>
      </c>
      <c r="K39" s="85"/>
      <c r="L39" s="85"/>
      <c r="M39" s="85"/>
      <c r="N39" s="85"/>
      <c r="O39" s="85"/>
      <c r="P39" s="85"/>
      <c r="Q39" s="151"/>
      <c r="R39" s="273"/>
      <c r="S39" s="273"/>
      <c r="T39" s="273">
        <f t="shared" si="8"/>
        <v>0</v>
      </c>
      <c r="U39" s="273"/>
      <c r="V39" s="273"/>
      <c r="W39" s="273">
        <f t="shared" si="7"/>
        <v>0</v>
      </c>
      <c r="X39" s="273"/>
      <c r="Y39" s="181"/>
      <c r="Z39" s="866"/>
      <c r="AA39" s="946"/>
      <c r="AB39" s="343"/>
      <c r="AC39" s="152"/>
      <c r="AD39" s="85"/>
      <c r="AE39" s="273"/>
      <c r="AF39" s="206"/>
      <c r="AG39" s="128"/>
      <c r="AH39" s="327"/>
      <c r="AI39" s="152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ht="13.5" hidden="1" thickBot="1">
      <c r="A40" s="88"/>
      <c r="B40" s="143"/>
      <c r="C40" s="84"/>
      <c r="D40" s="85"/>
      <c r="E40" s="151"/>
      <c r="F40" s="273"/>
      <c r="G40" s="85"/>
      <c r="H40" s="85"/>
      <c r="I40" s="84"/>
      <c r="J40" s="84">
        <f t="shared" si="3"/>
        <v>0</v>
      </c>
      <c r="K40" s="85"/>
      <c r="L40" s="85"/>
      <c r="M40" s="85"/>
      <c r="N40" s="85"/>
      <c r="O40" s="85"/>
      <c r="P40" s="85"/>
      <c r="Q40" s="151"/>
      <c r="R40" s="273"/>
      <c r="S40" s="273"/>
      <c r="T40" s="273">
        <f t="shared" si="8"/>
        <v>0</v>
      </c>
      <c r="U40" s="273"/>
      <c r="V40" s="273"/>
      <c r="W40" s="273">
        <f t="shared" si="7"/>
        <v>0</v>
      </c>
      <c r="X40" s="273"/>
      <c r="Y40" s="181"/>
      <c r="Z40" s="866"/>
      <c r="AA40" s="946"/>
      <c r="AB40" s="343"/>
      <c r="AC40" s="152"/>
      <c r="AD40" s="85"/>
      <c r="AE40" s="273"/>
      <c r="AF40" s="206"/>
      <c r="AG40" s="128"/>
      <c r="AH40" s="327"/>
      <c r="AI40" s="152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13.5" hidden="1" thickBot="1">
      <c r="A41" s="88"/>
      <c r="B41" s="143"/>
      <c r="C41" s="84"/>
      <c r="D41" s="85"/>
      <c r="E41" s="151"/>
      <c r="F41" s="273"/>
      <c r="G41" s="85"/>
      <c r="H41" s="85"/>
      <c r="I41" s="84"/>
      <c r="J41" s="84">
        <f t="shared" si="3"/>
        <v>0</v>
      </c>
      <c r="K41" s="85"/>
      <c r="L41" s="85"/>
      <c r="M41" s="85"/>
      <c r="N41" s="85"/>
      <c r="O41" s="85"/>
      <c r="P41" s="85"/>
      <c r="Q41" s="151"/>
      <c r="R41" s="273"/>
      <c r="S41" s="273"/>
      <c r="T41" s="273">
        <f t="shared" si="8"/>
        <v>0</v>
      </c>
      <c r="U41" s="273"/>
      <c r="V41" s="273"/>
      <c r="W41" s="273">
        <f t="shared" si="7"/>
        <v>0</v>
      </c>
      <c r="X41" s="273"/>
      <c r="Y41" s="181"/>
      <c r="Z41" s="866"/>
      <c r="AA41" s="946"/>
      <c r="AB41" s="343"/>
      <c r="AC41" s="152"/>
      <c r="AD41" s="85"/>
      <c r="AE41" s="273"/>
      <c r="AF41" s="206"/>
      <c r="AG41" s="128"/>
      <c r="AH41" s="327"/>
      <c r="AI41" s="152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13.5" hidden="1" thickBot="1">
      <c r="A42" s="88"/>
      <c r="B42" s="143"/>
      <c r="C42" s="84"/>
      <c r="D42" s="85"/>
      <c r="E42" s="151"/>
      <c r="F42" s="273"/>
      <c r="G42" s="85"/>
      <c r="H42" s="85"/>
      <c r="I42" s="84"/>
      <c r="J42" s="84">
        <f>K42+O42+P42+Q42+R42</f>
        <v>0</v>
      </c>
      <c r="K42" s="85"/>
      <c r="L42" s="85"/>
      <c r="M42" s="85"/>
      <c r="N42" s="85"/>
      <c r="O42" s="85"/>
      <c r="P42" s="85"/>
      <c r="Q42" s="151"/>
      <c r="R42" s="273"/>
      <c r="S42" s="273"/>
      <c r="T42" s="273">
        <f t="shared" si="8"/>
        <v>0</v>
      </c>
      <c r="U42" s="273"/>
      <c r="V42" s="273"/>
      <c r="W42" s="273">
        <f>J42+U42</f>
        <v>0</v>
      </c>
      <c r="X42" s="273"/>
      <c r="Y42" s="181"/>
      <c r="Z42" s="866"/>
      <c r="AA42" s="946"/>
      <c r="AB42" s="343"/>
      <c r="AC42" s="152"/>
      <c r="AD42" s="85"/>
      <c r="AE42" s="273"/>
      <c r="AF42" s="206"/>
      <c r="AG42" s="128"/>
      <c r="AH42" s="327"/>
      <c r="AI42" s="152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ht="13.5" thickBot="1">
      <c r="A43" s="97"/>
      <c r="B43" s="31" t="s">
        <v>34</v>
      </c>
      <c r="C43" s="77">
        <f aca="true" t="shared" si="9" ref="C43:V43">SUM(C30:C42)</f>
        <v>0</v>
      </c>
      <c r="D43" s="78">
        <f t="shared" si="9"/>
        <v>0</v>
      </c>
      <c r="E43" s="118">
        <f>SUM(E30:E42)</f>
        <v>0</v>
      </c>
      <c r="F43" s="120">
        <f>SUM(F30:F42)</f>
        <v>0</v>
      </c>
      <c r="G43" s="78">
        <f>SUM(G30:G42)</f>
        <v>0</v>
      </c>
      <c r="H43" s="78">
        <f t="shared" si="9"/>
        <v>0</v>
      </c>
      <c r="I43" s="77">
        <f t="shared" si="9"/>
        <v>0</v>
      </c>
      <c r="J43" s="77">
        <f t="shared" si="9"/>
        <v>0</v>
      </c>
      <c r="K43" s="78">
        <f t="shared" si="9"/>
        <v>0</v>
      </c>
      <c r="L43" s="78">
        <f t="shared" si="9"/>
        <v>0</v>
      </c>
      <c r="M43" s="78"/>
      <c r="N43" s="78">
        <f t="shared" si="9"/>
        <v>0</v>
      </c>
      <c r="O43" s="78">
        <f t="shared" si="9"/>
        <v>0</v>
      </c>
      <c r="P43" s="78">
        <f t="shared" si="9"/>
        <v>0</v>
      </c>
      <c r="Q43" s="118">
        <f t="shared" si="9"/>
        <v>0</v>
      </c>
      <c r="R43" s="120">
        <f t="shared" si="9"/>
        <v>0</v>
      </c>
      <c r="S43" s="120">
        <f t="shared" si="9"/>
        <v>0</v>
      </c>
      <c r="T43" s="120">
        <f t="shared" si="9"/>
        <v>4800</v>
      </c>
      <c r="U43" s="120">
        <f t="shared" si="9"/>
        <v>4800</v>
      </c>
      <c r="V43" s="120">
        <f t="shared" si="9"/>
        <v>0</v>
      </c>
      <c r="W43" s="120">
        <f>U43+J43</f>
        <v>4800</v>
      </c>
      <c r="X43" s="120">
        <f aca="true" t="shared" si="10" ref="X43:AC43">SUM(X30:X42)</f>
        <v>0</v>
      </c>
      <c r="Y43" s="184">
        <f t="shared" si="10"/>
        <v>0</v>
      </c>
      <c r="Z43" s="928">
        <f t="shared" si="10"/>
        <v>4800</v>
      </c>
      <c r="AA43" s="945">
        <f t="shared" si="10"/>
        <v>0</v>
      </c>
      <c r="AB43" s="342">
        <f t="shared" si="10"/>
        <v>0</v>
      </c>
      <c r="AC43" s="291">
        <f t="shared" si="10"/>
        <v>0</v>
      </c>
      <c r="AD43" s="78"/>
      <c r="AE43" s="120"/>
      <c r="AF43" s="404"/>
      <c r="AG43" s="397"/>
      <c r="AH43" s="329"/>
      <c r="AI43" s="291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2.75">
      <c r="A44" s="83">
        <v>3</v>
      </c>
      <c r="B44" s="142" t="s">
        <v>167</v>
      </c>
      <c r="C44" s="90">
        <f>D44+E44+F44+G44+H44</f>
        <v>1771</v>
      </c>
      <c r="D44" s="91"/>
      <c r="E44" s="886">
        <v>1771</v>
      </c>
      <c r="F44" s="187"/>
      <c r="G44" s="91"/>
      <c r="H44" s="91"/>
      <c r="I44" s="90"/>
      <c r="J44" s="884">
        <f aca="true" t="shared" si="11" ref="J44:J55">K44+O44+P44+Q44+R44+S44</f>
        <v>1771</v>
      </c>
      <c r="K44" s="91">
        <f>L44+N44</f>
        <v>0</v>
      </c>
      <c r="L44" s="91"/>
      <c r="M44" s="91"/>
      <c r="N44" s="91"/>
      <c r="O44" s="91"/>
      <c r="P44" s="91"/>
      <c r="Q44" s="154"/>
      <c r="R44" s="887">
        <v>1732</v>
      </c>
      <c r="S44" s="887">
        <v>39</v>
      </c>
      <c r="T44" s="887">
        <f aca="true" t="shared" si="12" ref="T44:T51">S44+U44</f>
        <v>39</v>
      </c>
      <c r="U44" s="887"/>
      <c r="V44" s="887"/>
      <c r="W44" s="887">
        <f>J44+U44+V44</f>
        <v>1771</v>
      </c>
      <c r="X44" s="887"/>
      <c r="Y44" s="888"/>
      <c r="Z44" s="951">
        <v>1771</v>
      </c>
      <c r="AA44" s="952">
        <v>2084</v>
      </c>
      <c r="AB44" s="890"/>
      <c r="AC44" s="155"/>
      <c r="AD44" s="91"/>
      <c r="AE44" s="187"/>
      <c r="AF44" s="405"/>
      <c r="AG44" s="398"/>
      <c r="AH44" s="331"/>
      <c r="AI44" s="155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2.75">
      <c r="A45" s="173">
        <v>3</v>
      </c>
      <c r="B45" s="142" t="s">
        <v>168</v>
      </c>
      <c r="C45" s="93">
        <f aca="true" t="shared" si="13" ref="C45:C55">D45+H45</f>
        <v>0</v>
      </c>
      <c r="D45" s="94"/>
      <c r="E45" s="156"/>
      <c r="F45" s="188"/>
      <c r="G45" s="94"/>
      <c r="H45" s="94"/>
      <c r="I45" s="93"/>
      <c r="J45" s="879">
        <f t="shared" si="11"/>
        <v>750</v>
      </c>
      <c r="K45" s="94"/>
      <c r="L45" s="94"/>
      <c r="M45" s="94"/>
      <c r="N45" s="94"/>
      <c r="O45" s="94"/>
      <c r="P45" s="94"/>
      <c r="Q45" s="156"/>
      <c r="R45" s="411"/>
      <c r="S45" s="411">
        <v>750</v>
      </c>
      <c r="T45" s="411">
        <f t="shared" si="12"/>
        <v>750</v>
      </c>
      <c r="U45" s="411"/>
      <c r="V45" s="411"/>
      <c r="W45" s="411">
        <f aca="true" t="shared" si="14" ref="W45:W55">J45+U45+V45</f>
        <v>750</v>
      </c>
      <c r="X45" s="411"/>
      <c r="Y45" s="448"/>
      <c r="Z45" s="926">
        <v>750</v>
      </c>
      <c r="AA45" s="953"/>
      <c r="AB45" s="613"/>
      <c r="AC45" s="157"/>
      <c r="AD45" s="94"/>
      <c r="AE45" s="188"/>
      <c r="AF45" s="406"/>
      <c r="AG45" s="399"/>
      <c r="AH45" s="332"/>
      <c r="AI45" s="157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3.5" thickBot="1">
      <c r="A46" s="173">
        <v>3</v>
      </c>
      <c r="B46" s="142" t="s">
        <v>172</v>
      </c>
      <c r="C46" s="93">
        <f t="shared" si="13"/>
        <v>0</v>
      </c>
      <c r="D46" s="94"/>
      <c r="E46" s="156"/>
      <c r="F46" s="188"/>
      <c r="G46" s="94"/>
      <c r="H46" s="94"/>
      <c r="I46" s="93"/>
      <c r="J46" s="879">
        <f t="shared" si="11"/>
        <v>8500</v>
      </c>
      <c r="K46" s="94"/>
      <c r="L46" s="94"/>
      <c r="M46" s="94"/>
      <c r="N46" s="94"/>
      <c r="O46" s="94"/>
      <c r="P46" s="94"/>
      <c r="Q46" s="156"/>
      <c r="R46" s="411">
        <v>8500</v>
      </c>
      <c r="S46" s="411"/>
      <c r="T46" s="411">
        <f t="shared" si="12"/>
        <v>-8500</v>
      </c>
      <c r="U46" s="411">
        <v>-8500</v>
      </c>
      <c r="V46" s="411"/>
      <c r="W46" s="411">
        <f t="shared" si="14"/>
        <v>0</v>
      </c>
      <c r="X46" s="411"/>
      <c r="Y46" s="448"/>
      <c r="Z46" s="926"/>
      <c r="AA46" s="953"/>
      <c r="AB46" s="613"/>
      <c r="AC46" s="157"/>
      <c r="AD46" s="94"/>
      <c r="AE46" s="188"/>
      <c r="AF46" s="406"/>
      <c r="AG46" s="399"/>
      <c r="AH46" s="332"/>
      <c r="AI46" s="157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3.5" hidden="1" thickBot="1">
      <c r="A47" s="83">
        <v>3</v>
      </c>
      <c r="B47" s="142"/>
      <c r="C47" s="93">
        <f t="shared" si="13"/>
        <v>0</v>
      </c>
      <c r="D47" s="94"/>
      <c r="E47" s="156"/>
      <c r="F47" s="188"/>
      <c r="G47" s="94"/>
      <c r="H47" s="94"/>
      <c r="I47" s="93"/>
      <c r="J47" s="93">
        <f t="shared" si="11"/>
        <v>0</v>
      </c>
      <c r="K47" s="94"/>
      <c r="L47" s="94"/>
      <c r="M47" s="94"/>
      <c r="N47" s="94"/>
      <c r="O47" s="94"/>
      <c r="P47" s="94"/>
      <c r="Q47" s="156"/>
      <c r="R47" s="188"/>
      <c r="S47" s="188"/>
      <c r="T47" s="188">
        <f t="shared" si="12"/>
        <v>0</v>
      </c>
      <c r="U47" s="188"/>
      <c r="V47" s="188"/>
      <c r="W47" s="188">
        <f t="shared" si="14"/>
        <v>0</v>
      </c>
      <c r="X47" s="188"/>
      <c r="Y47" s="451"/>
      <c r="Z47" s="930"/>
      <c r="AA47" s="913"/>
      <c r="AB47" s="345"/>
      <c r="AC47" s="157"/>
      <c r="AD47" s="94"/>
      <c r="AE47" s="188"/>
      <c r="AF47" s="406"/>
      <c r="AG47" s="399"/>
      <c r="AH47" s="332"/>
      <c r="AI47" s="157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13.5" hidden="1" thickBot="1">
      <c r="A48" s="189">
        <v>1</v>
      </c>
      <c r="B48" s="142"/>
      <c r="C48" s="93">
        <f t="shared" si="13"/>
        <v>0</v>
      </c>
      <c r="D48" s="94"/>
      <c r="E48" s="156"/>
      <c r="F48" s="188"/>
      <c r="G48" s="94"/>
      <c r="H48" s="94"/>
      <c r="I48" s="93"/>
      <c r="J48" s="93">
        <f t="shared" si="11"/>
        <v>0</v>
      </c>
      <c r="K48" s="94"/>
      <c r="L48" s="94"/>
      <c r="M48" s="94"/>
      <c r="N48" s="94"/>
      <c r="O48" s="94"/>
      <c r="P48" s="94"/>
      <c r="Q48" s="156"/>
      <c r="R48" s="188"/>
      <c r="S48" s="188"/>
      <c r="T48" s="188">
        <f t="shared" si="12"/>
        <v>0</v>
      </c>
      <c r="U48" s="188"/>
      <c r="V48" s="188"/>
      <c r="W48" s="188">
        <f t="shared" si="14"/>
        <v>0</v>
      </c>
      <c r="X48" s="188"/>
      <c r="Y48" s="451"/>
      <c r="Z48" s="930"/>
      <c r="AA48" s="913"/>
      <c r="AB48" s="345"/>
      <c r="AC48" s="157"/>
      <c r="AD48" s="94"/>
      <c r="AE48" s="188"/>
      <c r="AF48" s="406"/>
      <c r="AG48" s="399"/>
      <c r="AH48" s="332"/>
      <c r="AI48" s="157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ht="13.5" hidden="1" thickBot="1">
      <c r="A49" s="189">
        <v>1</v>
      </c>
      <c r="B49" s="142"/>
      <c r="C49" s="93">
        <f t="shared" si="13"/>
        <v>0</v>
      </c>
      <c r="D49" s="94"/>
      <c r="E49" s="156"/>
      <c r="F49" s="188"/>
      <c r="G49" s="94"/>
      <c r="H49" s="94"/>
      <c r="I49" s="93"/>
      <c r="J49" s="93">
        <f t="shared" si="11"/>
        <v>0</v>
      </c>
      <c r="K49" s="94">
        <f>L49+N49</f>
        <v>0</v>
      </c>
      <c r="L49" s="94"/>
      <c r="M49" s="94"/>
      <c r="N49" s="94"/>
      <c r="O49" s="94"/>
      <c r="P49" s="94"/>
      <c r="Q49" s="156"/>
      <c r="R49" s="188"/>
      <c r="S49" s="188"/>
      <c r="T49" s="188">
        <f t="shared" si="12"/>
        <v>0</v>
      </c>
      <c r="U49" s="188"/>
      <c r="V49" s="188"/>
      <c r="W49" s="188">
        <f t="shared" si="14"/>
        <v>0</v>
      </c>
      <c r="X49" s="188"/>
      <c r="Y49" s="451"/>
      <c r="Z49" s="930"/>
      <c r="AA49" s="913"/>
      <c r="AB49" s="345"/>
      <c r="AC49" s="157"/>
      <c r="AD49" s="94"/>
      <c r="AE49" s="188"/>
      <c r="AF49" s="406"/>
      <c r="AG49" s="399"/>
      <c r="AH49" s="332"/>
      <c r="AI49" s="157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ht="13.5" hidden="1" thickBot="1">
      <c r="A50" s="173">
        <v>3</v>
      </c>
      <c r="B50" s="142"/>
      <c r="C50" s="93">
        <f t="shared" si="13"/>
        <v>0</v>
      </c>
      <c r="D50" s="94"/>
      <c r="E50" s="156"/>
      <c r="F50" s="188"/>
      <c r="G50" s="94"/>
      <c r="H50" s="94"/>
      <c r="I50" s="93"/>
      <c r="J50" s="93">
        <f t="shared" si="11"/>
        <v>0</v>
      </c>
      <c r="K50" s="94"/>
      <c r="L50" s="94"/>
      <c r="M50" s="94"/>
      <c r="N50" s="94"/>
      <c r="O50" s="94"/>
      <c r="P50" s="94"/>
      <c r="Q50" s="156"/>
      <c r="R50" s="188"/>
      <c r="S50" s="188"/>
      <c r="T50" s="188">
        <f t="shared" si="12"/>
        <v>0</v>
      </c>
      <c r="U50" s="188"/>
      <c r="V50" s="188"/>
      <c r="W50" s="188">
        <f t="shared" si="14"/>
        <v>0</v>
      </c>
      <c r="X50" s="188"/>
      <c r="Y50" s="451"/>
      <c r="Z50" s="930"/>
      <c r="AA50" s="913"/>
      <c r="AB50" s="345"/>
      <c r="AC50" s="157"/>
      <c r="AD50" s="94"/>
      <c r="AE50" s="188"/>
      <c r="AF50" s="406"/>
      <c r="AG50" s="399"/>
      <c r="AH50" s="332"/>
      <c r="AI50" s="157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ht="13.5" hidden="1" thickBot="1">
      <c r="A51" s="173">
        <v>3</v>
      </c>
      <c r="B51" s="142"/>
      <c r="C51" s="93">
        <f t="shared" si="13"/>
        <v>0</v>
      </c>
      <c r="D51" s="94"/>
      <c r="E51" s="156"/>
      <c r="F51" s="188"/>
      <c r="G51" s="94"/>
      <c r="H51" s="94"/>
      <c r="I51" s="93"/>
      <c r="J51" s="93">
        <f t="shared" si="11"/>
        <v>0</v>
      </c>
      <c r="K51" s="94"/>
      <c r="L51" s="94"/>
      <c r="M51" s="94"/>
      <c r="N51" s="94"/>
      <c r="O51" s="94"/>
      <c r="P51" s="94"/>
      <c r="Q51" s="156"/>
      <c r="R51" s="188"/>
      <c r="S51" s="188"/>
      <c r="T51" s="188">
        <f t="shared" si="12"/>
        <v>0</v>
      </c>
      <c r="U51" s="188"/>
      <c r="V51" s="188"/>
      <c r="W51" s="188">
        <f t="shared" si="14"/>
        <v>0</v>
      </c>
      <c r="X51" s="188"/>
      <c r="Y51" s="451"/>
      <c r="Z51" s="930"/>
      <c r="AA51" s="913"/>
      <c r="AB51" s="345"/>
      <c r="AC51" s="157"/>
      <c r="AD51" s="94"/>
      <c r="AE51" s="188"/>
      <c r="AF51" s="406"/>
      <c r="AG51" s="399"/>
      <c r="AH51" s="332"/>
      <c r="AI51" s="157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ht="13.5" hidden="1" thickBot="1">
      <c r="A52" s="173">
        <v>3</v>
      </c>
      <c r="B52" s="142"/>
      <c r="C52" s="93">
        <f t="shared" si="13"/>
        <v>0</v>
      </c>
      <c r="D52" s="94"/>
      <c r="E52" s="156"/>
      <c r="F52" s="188"/>
      <c r="G52" s="94"/>
      <c r="H52" s="94"/>
      <c r="I52" s="93"/>
      <c r="J52" s="93">
        <f t="shared" si="11"/>
        <v>0</v>
      </c>
      <c r="K52" s="94"/>
      <c r="L52" s="94"/>
      <c r="M52" s="94"/>
      <c r="N52" s="94"/>
      <c r="O52" s="94"/>
      <c r="P52" s="94"/>
      <c r="Q52" s="156"/>
      <c r="R52" s="188"/>
      <c r="S52" s="188"/>
      <c r="T52" s="188"/>
      <c r="U52" s="188"/>
      <c r="V52" s="188"/>
      <c r="W52" s="188">
        <f t="shared" si="14"/>
        <v>0</v>
      </c>
      <c r="X52" s="188"/>
      <c r="Y52" s="451"/>
      <c r="Z52" s="930"/>
      <c r="AA52" s="913"/>
      <c r="AB52" s="345"/>
      <c r="AC52" s="157"/>
      <c r="AD52" s="94"/>
      <c r="AE52" s="188"/>
      <c r="AF52" s="406"/>
      <c r="AG52" s="399"/>
      <c r="AH52" s="332"/>
      <c r="AI52" s="157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ht="13.5" hidden="1" thickBot="1">
      <c r="A53" s="173">
        <v>3</v>
      </c>
      <c r="B53" s="142"/>
      <c r="C53" s="93"/>
      <c r="D53" s="94"/>
      <c r="E53" s="156"/>
      <c r="F53" s="188"/>
      <c r="G53" s="94"/>
      <c r="H53" s="94"/>
      <c r="I53" s="93"/>
      <c r="J53" s="93">
        <f t="shared" si="11"/>
        <v>0</v>
      </c>
      <c r="K53" s="94">
        <f>L53+N53</f>
        <v>0</v>
      </c>
      <c r="L53" s="94"/>
      <c r="M53" s="94"/>
      <c r="N53" s="94"/>
      <c r="O53" s="94"/>
      <c r="P53" s="94"/>
      <c r="Q53" s="156"/>
      <c r="R53" s="188"/>
      <c r="S53" s="188"/>
      <c r="T53" s="188"/>
      <c r="U53" s="188"/>
      <c r="V53" s="188"/>
      <c r="W53" s="188">
        <f t="shared" si="14"/>
        <v>0</v>
      </c>
      <c r="X53" s="188"/>
      <c r="Y53" s="451"/>
      <c r="Z53" s="930"/>
      <c r="AA53" s="913"/>
      <c r="AB53" s="345"/>
      <c r="AC53" s="157"/>
      <c r="AD53" s="94"/>
      <c r="AE53" s="188"/>
      <c r="AF53" s="406"/>
      <c r="AG53" s="399"/>
      <c r="AH53" s="332"/>
      <c r="AI53" s="157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ht="13.5" hidden="1" thickBot="1">
      <c r="A54" s="173">
        <v>3</v>
      </c>
      <c r="B54" s="142"/>
      <c r="C54" s="93"/>
      <c r="D54" s="94"/>
      <c r="E54" s="156"/>
      <c r="F54" s="188"/>
      <c r="G54" s="94"/>
      <c r="H54" s="94"/>
      <c r="I54" s="93"/>
      <c r="J54" s="93">
        <f t="shared" si="11"/>
        <v>0</v>
      </c>
      <c r="K54" s="94"/>
      <c r="L54" s="94"/>
      <c r="M54" s="94"/>
      <c r="N54" s="94"/>
      <c r="O54" s="94"/>
      <c r="P54" s="94"/>
      <c r="Q54" s="156"/>
      <c r="R54" s="188"/>
      <c r="S54" s="188"/>
      <c r="T54" s="188"/>
      <c r="U54" s="188"/>
      <c r="V54" s="188"/>
      <c r="W54" s="188">
        <f t="shared" si="14"/>
        <v>0</v>
      </c>
      <c r="X54" s="188"/>
      <c r="Y54" s="451"/>
      <c r="Z54" s="930"/>
      <c r="AA54" s="913"/>
      <c r="AB54" s="345"/>
      <c r="AC54" s="157"/>
      <c r="AD54" s="94"/>
      <c r="AE54" s="188"/>
      <c r="AF54" s="406"/>
      <c r="AG54" s="399"/>
      <c r="AH54" s="332"/>
      <c r="AI54" s="157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ht="13.5" hidden="1" thickBot="1">
      <c r="A55" s="83">
        <v>3</v>
      </c>
      <c r="B55" s="142"/>
      <c r="C55" s="93">
        <f t="shared" si="13"/>
        <v>0</v>
      </c>
      <c r="D55" s="94"/>
      <c r="E55" s="156"/>
      <c r="F55" s="188"/>
      <c r="G55" s="94"/>
      <c r="H55" s="94"/>
      <c r="I55" s="93"/>
      <c r="J55" s="93">
        <f t="shared" si="11"/>
        <v>0</v>
      </c>
      <c r="K55" s="94"/>
      <c r="L55" s="94"/>
      <c r="M55" s="94"/>
      <c r="N55" s="94"/>
      <c r="O55" s="94"/>
      <c r="P55" s="94"/>
      <c r="Q55" s="156"/>
      <c r="R55" s="188"/>
      <c r="S55" s="188"/>
      <c r="T55" s="188"/>
      <c r="U55" s="188"/>
      <c r="V55" s="188"/>
      <c r="W55" s="188">
        <f t="shared" si="14"/>
        <v>0</v>
      </c>
      <c r="X55" s="188"/>
      <c r="Y55" s="451"/>
      <c r="Z55" s="930"/>
      <c r="AA55" s="913"/>
      <c r="AB55" s="345"/>
      <c r="AC55" s="157"/>
      <c r="AD55" s="94"/>
      <c r="AE55" s="188"/>
      <c r="AF55" s="406"/>
      <c r="AG55" s="399"/>
      <c r="AH55" s="332"/>
      <c r="AI55" s="157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6" ht="13.5" thickBot="1">
      <c r="A56" s="97"/>
      <c r="B56" s="31" t="s">
        <v>35</v>
      </c>
      <c r="C56" s="72">
        <f aca="true" t="shared" si="15" ref="C56:X56">SUM(C44:C55)</f>
        <v>1771</v>
      </c>
      <c r="D56" s="72">
        <f t="shared" si="15"/>
        <v>0</v>
      </c>
      <c r="E56" s="117">
        <f>SUM(E44:E55)</f>
        <v>1771</v>
      </c>
      <c r="F56" s="74">
        <f>SUM(F44:F55)</f>
        <v>0</v>
      </c>
      <c r="G56" s="72">
        <f>SUM(G44:G55)</f>
        <v>0</v>
      </c>
      <c r="H56" s="72">
        <f>SUM(H44:H55)</f>
        <v>0</v>
      </c>
      <c r="I56" s="72">
        <f t="shared" si="15"/>
        <v>0</v>
      </c>
      <c r="J56" s="72">
        <f t="shared" si="15"/>
        <v>11021</v>
      </c>
      <c r="K56" s="72">
        <f t="shared" si="15"/>
        <v>0</v>
      </c>
      <c r="L56" s="72">
        <f t="shared" si="15"/>
        <v>0</v>
      </c>
      <c r="M56" s="72"/>
      <c r="N56" s="72">
        <f t="shared" si="15"/>
        <v>0</v>
      </c>
      <c r="O56" s="72">
        <f t="shared" si="15"/>
        <v>0</v>
      </c>
      <c r="P56" s="72">
        <f t="shared" si="15"/>
        <v>0</v>
      </c>
      <c r="Q56" s="117">
        <f t="shared" si="15"/>
        <v>0</v>
      </c>
      <c r="R56" s="74">
        <f t="shared" si="15"/>
        <v>10232</v>
      </c>
      <c r="S56" s="74">
        <f t="shared" si="15"/>
        <v>789</v>
      </c>
      <c r="T56" s="74">
        <f t="shared" si="15"/>
        <v>-7711</v>
      </c>
      <c r="U56" s="74">
        <f t="shared" si="15"/>
        <v>-8500</v>
      </c>
      <c r="V56" s="74">
        <f t="shared" si="15"/>
        <v>0</v>
      </c>
      <c r="W56" s="74">
        <f t="shared" si="15"/>
        <v>2521</v>
      </c>
      <c r="X56" s="74">
        <f t="shared" si="15"/>
        <v>0</v>
      </c>
      <c r="Y56" s="153">
        <f>SUM(Y44:Y55)</f>
        <v>0</v>
      </c>
      <c r="Z56" s="931">
        <f>SUM(Z44:Z55)</f>
        <v>2521</v>
      </c>
      <c r="AA56" s="75">
        <f>SUM(AA44:AA55)</f>
        <v>2084</v>
      </c>
      <c r="AB56" s="80"/>
      <c r="AC56" s="98"/>
      <c r="AD56" s="73"/>
      <c r="AE56" s="74"/>
      <c r="AF56" s="98"/>
      <c r="AG56" s="73"/>
      <c r="AH56" s="153"/>
      <c r="AI56" s="98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ht="12.75">
      <c r="A57" s="89">
        <v>3</v>
      </c>
      <c r="B57" s="136" t="s">
        <v>58</v>
      </c>
      <c r="C57" s="90">
        <f aca="true" t="shared" si="16" ref="C57:C69">D57+H57</f>
        <v>0</v>
      </c>
      <c r="D57" s="91"/>
      <c r="E57" s="154"/>
      <c r="F57" s="187"/>
      <c r="G57" s="91"/>
      <c r="H57" s="91"/>
      <c r="I57" s="90"/>
      <c r="J57" s="879">
        <f aca="true" t="shared" si="17" ref="J57:J69">K57+O57+P57+Q57+R57+S57</f>
        <v>0</v>
      </c>
      <c r="K57" s="885">
        <f>L57+N57</f>
        <v>0</v>
      </c>
      <c r="L57" s="91"/>
      <c r="M57" s="91"/>
      <c r="N57" s="91"/>
      <c r="O57" s="91"/>
      <c r="P57" s="91"/>
      <c r="Q57" s="154"/>
      <c r="R57" s="887"/>
      <c r="S57" s="887"/>
      <c r="T57" s="887">
        <f>S57+U57</f>
        <v>0</v>
      </c>
      <c r="U57" s="887"/>
      <c r="V57" s="384"/>
      <c r="W57" s="411">
        <f>J57+U57</f>
        <v>0</v>
      </c>
      <c r="X57" s="187"/>
      <c r="Y57" s="450"/>
      <c r="Z57" s="929"/>
      <c r="AA57" s="912"/>
      <c r="AB57" s="344"/>
      <c r="AC57" s="155"/>
      <c r="AD57" s="91"/>
      <c r="AE57" s="187"/>
      <c r="AF57" s="405"/>
      <c r="AG57" s="398"/>
      <c r="AH57" s="331"/>
      <c r="AI57" s="155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 ht="12.75">
      <c r="A58" s="44">
        <v>3</v>
      </c>
      <c r="B58" s="48" t="s">
        <v>191</v>
      </c>
      <c r="C58" s="93">
        <f t="shared" si="16"/>
        <v>0</v>
      </c>
      <c r="D58" s="100"/>
      <c r="E58" s="183"/>
      <c r="F58" s="292"/>
      <c r="G58" s="100"/>
      <c r="H58" s="100"/>
      <c r="I58" s="99"/>
      <c r="J58" s="879">
        <f t="shared" si="17"/>
        <v>2021</v>
      </c>
      <c r="K58" s="622"/>
      <c r="L58" s="100"/>
      <c r="M58" s="100"/>
      <c r="N58" s="100"/>
      <c r="O58" s="100"/>
      <c r="P58" s="100"/>
      <c r="Q58" s="183"/>
      <c r="R58" s="384">
        <v>2021</v>
      </c>
      <c r="S58" s="384"/>
      <c r="T58" s="384">
        <f aca="true" t="shared" si="18" ref="T58:T69">S58+U58</f>
        <v>-2021</v>
      </c>
      <c r="U58" s="384">
        <v>-2021</v>
      </c>
      <c r="V58" s="384"/>
      <c r="W58" s="384">
        <f aca="true" t="shared" si="19" ref="W58:W65">J58+U58</f>
        <v>0</v>
      </c>
      <c r="X58" s="292"/>
      <c r="Y58" s="452"/>
      <c r="Z58" s="932"/>
      <c r="AA58" s="948"/>
      <c r="AB58" s="346"/>
      <c r="AC58" s="294"/>
      <c r="AD58" s="100"/>
      <c r="AE58" s="292"/>
      <c r="AF58" s="407"/>
      <c r="AG58" s="400"/>
      <c r="AH58" s="333"/>
      <c r="AI58" s="29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ht="12.75">
      <c r="A59" s="44">
        <v>3</v>
      </c>
      <c r="B59" s="48" t="s">
        <v>192</v>
      </c>
      <c r="C59" s="93">
        <f t="shared" si="16"/>
        <v>0</v>
      </c>
      <c r="D59" s="100"/>
      <c r="E59" s="183"/>
      <c r="F59" s="292"/>
      <c r="G59" s="100"/>
      <c r="H59" s="100"/>
      <c r="I59" s="99"/>
      <c r="J59" s="879">
        <f t="shared" si="17"/>
        <v>0</v>
      </c>
      <c r="K59" s="622"/>
      <c r="L59" s="100"/>
      <c r="M59" s="100"/>
      <c r="N59" s="100"/>
      <c r="O59" s="100"/>
      <c r="P59" s="100"/>
      <c r="Q59" s="183"/>
      <c r="R59" s="384"/>
      <c r="S59" s="384"/>
      <c r="T59" s="384">
        <f t="shared" si="18"/>
        <v>4000</v>
      </c>
      <c r="U59" s="384">
        <v>4000</v>
      </c>
      <c r="V59" s="384"/>
      <c r="W59" s="411">
        <f t="shared" si="19"/>
        <v>4000</v>
      </c>
      <c r="X59" s="292"/>
      <c r="Y59" s="452"/>
      <c r="Z59" s="924">
        <v>4000</v>
      </c>
      <c r="AA59" s="948"/>
      <c r="AB59" s="346"/>
      <c r="AC59" s="294"/>
      <c r="AD59" s="100"/>
      <c r="AE59" s="292"/>
      <c r="AF59" s="407"/>
      <c r="AG59" s="400"/>
      <c r="AH59" s="333"/>
      <c r="AI59" s="29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ht="12.75">
      <c r="A60" s="189">
        <v>1</v>
      </c>
      <c r="B60" s="872" t="s">
        <v>201</v>
      </c>
      <c r="C60" s="93">
        <f>D60+H60</f>
        <v>0</v>
      </c>
      <c r="D60" s="100"/>
      <c r="E60" s="183"/>
      <c r="F60" s="292"/>
      <c r="G60" s="100"/>
      <c r="H60" s="100"/>
      <c r="I60" s="99"/>
      <c r="J60" s="876">
        <f t="shared" si="17"/>
        <v>4969</v>
      </c>
      <c r="K60" s="622">
        <f>L60+N60</f>
        <v>0</v>
      </c>
      <c r="L60" s="100"/>
      <c r="M60" s="100"/>
      <c r="N60" s="100"/>
      <c r="O60" s="100"/>
      <c r="P60" s="100"/>
      <c r="Q60" s="183"/>
      <c r="R60" s="384"/>
      <c r="S60" s="623">
        <v>4969</v>
      </c>
      <c r="T60" s="623">
        <f>S60+U60</f>
        <v>0</v>
      </c>
      <c r="U60" s="623">
        <v>-4969</v>
      </c>
      <c r="V60" s="623"/>
      <c r="W60" s="877">
        <f>J60+U60</f>
        <v>0</v>
      </c>
      <c r="X60" s="292"/>
      <c r="Y60" s="452"/>
      <c r="Z60" s="932"/>
      <c r="AA60" s="948"/>
      <c r="AB60" s="346"/>
      <c r="AC60" s="294"/>
      <c r="AD60" s="100"/>
      <c r="AE60" s="292"/>
      <c r="AF60" s="407"/>
      <c r="AG60" s="400"/>
      <c r="AH60" s="333"/>
      <c r="AI60" s="29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ht="12.75">
      <c r="A61" s="190">
        <v>3</v>
      </c>
      <c r="B61" s="48" t="s">
        <v>202</v>
      </c>
      <c r="C61" s="93">
        <f>D61+H61</f>
        <v>0</v>
      </c>
      <c r="D61" s="100"/>
      <c r="E61" s="183"/>
      <c r="F61" s="292"/>
      <c r="G61" s="100"/>
      <c r="H61" s="100"/>
      <c r="I61" s="99"/>
      <c r="J61" s="879">
        <f t="shared" si="17"/>
        <v>1360</v>
      </c>
      <c r="K61" s="622"/>
      <c r="L61" s="100"/>
      <c r="M61" s="100"/>
      <c r="N61" s="100"/>
      <c r="O61" s="100"/>
      <c r="P61" s="100"/>
      <c r="Q61" s="183"/>
      <c r="R61" s="384">
        <v>1360</v>
      </c>
      <c r="S61" s="384"/>
      <c r="T61" s="384">
        <f>S61+U61</f>
        <v>-1360</v>
      </c>
      <c r="U61" s="384">
        <v>-1360</v>
      </c>
      <c r="V61" s="384"/>
      <c r="W61" s="411">
        <f>J61+U61</f>
        <v>0</v>
      </c>
      <c r="X61" s="292"/>
      <c r="Y61" s="452"/>
      <c r="Z61" s="932"/>
      <c r="AA61" s="948"/>
      <c r="AB61" s="346"/>
      <c r="AC61" s="294"/>
      <c r="AD61" s="100"/>
      <c r="AE61" s="292"/>
      <c r="AF61" s="407"/>
      <c r="AG61" s="400"/>
      <c r="AH61" s="333"/>
      <c r="AI61" s="29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ht="13.5" thickBot="1">
      <c r="A62" s="44">
        <v>3</v>
      </c>
      <c r="B62" s="160"/>
      <c r="C62" s="93">
        <f>D62+H62</f>
        <v>0</v>
      </c>
      <c r="D62" s="95"/>
      <c r="E62" s="183"/>
      <c r="F62" s="292"/>
      <c r="G62" s="100"/>
      <c r="H62" s="100"/>
      <c r="I62" s="99"/>
      <c r="J62" s="879">
        <f t="shared" si="17"/>
        <v>0</v>
      </c>
      <c r="K62" s="622">
        <f>L62+N62</f>
        <v>0</v>
      </c>
      <c r="L62" s="100"/>
      <c r="M62" s="100"/>
      <c r="N62" s="100"/>
      <c r="O62" s="100"/>
      <c r="P62" s="100"/>
      <c r="Q62" s="183"/>
      <c r="R62" s="384"/>
      <c r="S62" s="384"/>
      <c r="T62" s="384">
        <f>S62+U62</f>
        <v>0</v>
      </c>
      <c r="U62" s="384"/>
      <c r="V62" s="384"/>
      <c r="W62" s="411">
        <f>J62+U62</f>
        <v>0</v>
      </c>
      <c r="X62" s="292"/>
      <c r="Y62" s="452"/>
      <c r="Z62" s="932"/>
      <c r="AA62" s="948"/>
      <c r="AB62" s="346"/>
      <c r="AC62" s="294"/>
      <c r="AD62" s="100"/>
      <c r="AE62" s="292"/>
      <c r="AF62" s="407"/>
      <c r="AG62" s="400"/>
      <c r="AH62" s="333"/>
      <c r="AI62" s="29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ht="12.75" hidden="1">
      <c r="A63" s="44">
        <v>3</v>
      </c>
      <c r="B63" s="160"/>
      <c r="C63" s="93">
        <f>D63+H63</f>
        <v>0</v>
      </c>
      <c r="D63" s="101"/>
      <c r="E63" s="183"/>
      <c r="F63" s="292"/>
      <c r="G63" s="100"/>
      <c r="H63" s="100"/>
      <c r="I63" s="99"/>
      <c r="J63" s="879">
        <f t="shared" si="17"/>
        <v>0</v>
      </c>
      <c r="K63" s="622"/>
      <c r="L63" s="100"/>
      <c r="M63" s="100"/>
      <c r="N63" s="100"/>
      <c r="O63" s="100"/>
      <c r="P63" s="100"/>
      <c r="Q63" s="183"/>
      <c r="R63" s="384"/>
      <c r="S63" s="384"/>
      <c r="T63" s="384">
        <f>S63+U63</f>
        <v>0</v>
      </c>
      <c r="U63" s="384"/>
      <c r="V63" s="384"/>
      <c r="W63" s="411">
        <f>J63+U63</f>
        <v>0</v>
      </c>
      <c r="X63" s="292"/>
      <c r="Y63" s="452"/>
      <c r="Z63" s="932"/>
      <c r="AA63" s="948"/>
      <c r="AB63" s="346"/>
      <c r="AC63" s="294"/>
      <c r="AD63" s="100"/>
      <c r="AE63" s="292"/>
      <c r="AF63" s="407"/>
      <c r="AG63" s="400"/>
      <c r="AH63" s="333"/>
      <c r="AI63" s="29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ht="12.75" hidden="1">
      <c r="A64" s="44">
        <v>3</v>
      </c>
      <c r="B64" s="160"/>
      <c r="C64" s="93">
        <f t="shared" si="16"/>
        <v>0</v>
      </c>
      <c r="D64" s="101"/>
      <c r="E64" s="183"/>
      <c r="F64" s="292"/>
      <c r="G64" s="100"/>
      <c r="H64" s="100"/>
      <c r="I64" s="99"/>
      <c r="J64" s="879">
        <f t="shared" si="17"/>
        <v>0</v>
      </c>
      <c r="K64" s="622"/>
      <c r="L64" s="100"/>
      <c r="M64" s="100"/>
      <c r="N64" s="100"/>
      <c r="O64" s="100"/>
      <c r="P64" s="100"/>
      <c r="Q64" s="183"/>
      <c r="R64" s="384"/>
      <c r="S64" s="384"/>
      <c r="T64" s="384">
        <f t="shared" si="18"/>
        <v>0</v>
      </c>
      <c r="U64" s="384"/>
      <c r="V64" s="384"/>
      <c r="W64" s="411">
        <f t="shared" si="19"/>
        <v>0</v>
      </c>
      <c r="X64" s="292"/>
      <c r="Y64" s="452"/>
      <c r="Z64" s="932"/>
      <c r="AA64" s="949"/>
      <c r="AB64" s="347"/>
      <c r="AC64" s="294"/>
      <c r="AD64" s="100"/>
      <c r="AE64" s="292"/>
      <c r="AF64" s="408"/>
      <c r="AG64" s="401"/>
      <c r="AH64" s="334"/>
      <c r="AI64" s="29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ht="12.75" hidden="1">
      <c r="A65" s="44">
        <v>3</v>
      </c>
      <c r="B65" s="160"/>
      <c r="C65" s="93">
        <f t="shared" si="16"/>
        <v>0</v>
      </c>
      <c r="D65" s="101"/>
      <c r="E65" s="183"/>
      <c r="F65" s="292"/>
      <c r="G65" s="100"/>
      <c r="H65" s="100"/>
      <c r="I65" s="99"/>
      <c r="J65" s="879">
        <f t="shared" si="17"/>
        <v>0</v>
      </c>
      <c r="K65" s="622"/>
      <c r="L65" s="100"/>
      <c r="M65" s="100"/>
      <c r="N65" s="100"/>
      <c r="O65" s="100"/>
      <c r="P65" s="100"/>
      <c r="Q65" s="183"/>
      <c r="R65" s="384"/>
      <c r="S65" s="384"/>
      <c r="T65" s="384">
        <f t="shared" si="18"/>
        <v>0</v>
      </c>
      <c r="U65" s="384"/>
      <c r="V65" s="384"/>
      <c r="W65" s="411">
        <f t="shared" si="19"/>
        <v>0</v>
      </c>
      <c r="X65" s="292"/>
      <c r="Y65" s="452"/>
      <c r="Z65" s="932"/>
      <c r="AA65" s="948"/>
      <c r="AB65" s="346"/>
      <c r="AC65" s="294"/>
      <c r="AD65" s="100"/>
      <c r="AE65" s="292"/>
      <c r="AF65" s="407"/>
      <c r="AG65" s="400"/>
      <c r="AH65" s="333"/>
      <c r="AI65" s="29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ht="12.75" hidden="1">
      <c r="A66" s="44">
        <v>3</v>
      </c>
      <c r="B66" s="160"/>
      <c r="C66" s="93">
        <f t="shared" si="16"/>
        <v>0</v>
      </c>
      <c r="D66" s="95"/>
      <c r="E66" s="156"/>
      <c r="F66" s="188"/>
      <c r="G66" s="94"/>
      <c r="H66" s="94"/>
      <c r="I66" s="93"/>
      <c r="J66" s="879">
        <f t="shared" si="17"/>
        <v>0</v>
      </c>
      <c r="K66" s="622"/>
      <c r="L66" s="100"/>
      <c r="M66" s="100"/>
      <c r="N66" s="100"/>
      <c r="O66" s="94"/>
      <c r="P66" s="94"/>
      <c r="Q66" s="156"/>
      <c r="R66" s="411"/>
      <c r="S66" s="411"/>
      <c r="T66" s="411">
        <f t="shared" si="18"/>
        <v>0</v>
      </c>
      <c r="U66" s="411"/>
      <c r="V66" s="411"/>
      <c r="W66" s="411">
        <f>J66+U66</f>
        <v>0</v>
      </c>
      <c r="X66" s="188"/>
      <c r="Y66" s="451"/>
      <c r="Z66" s="930"/>
      <c r="AA66" s="913"/>
      <c r="AB66" s="345"/>
      <c r="AC66" s="157"/>
      <c r="AD66" s="94"/>
      <c r="AE66" s="188"/>
      <c r="AF66" s="406"/>
      <c r="AG66" s="399"/>
      <c r="AH66" s="332"/>
      <c r="AI66" s="157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ht="12.75" hidden="1">
      <c r="A67" s="44">
        <v>3</v>
      </c>
      <c r="B67" s="160"/>
      <c r="C67" s="93">
        <f t="shared" si="16"/>
        <v>0</v>
      </c>
      <c r="D67" s="95"/>
      <c r="E67" s="156"/>
      <c r="F67" s="188"/>
      <c r="G67" s="94"/>
      <c r="H67" s="94"/>
      <c r="I67" s="93"/>
      <c r="J67" s="879">
        <f t="shared" si="17"/>
        <v>0</v>
      </c>
      <c r="K67" s="100"/>
      <c r="L67" s="100"/>
      <c r="M67" s="100"/>
      <c r="N67" s="100"/>
      <c r="O67" s="94"/>
      <c r="P67" s="94"/>
      <c r="Q67" s="156"/>
      <c r="R67" s="411"/>
      <c r="S67" s="411"/>
      <c r="T67" s="411">
        <f t="shared" si="18"/>
        <v>0</v>
      </c>
      <c r="U67" s="411"/>
      <c r="V67" s="411"/>
      <c r="W67" s="411">
        <f>J67+U67</f>
        <v>0</v>
      </c>
      <c r="X67" s="188"/>
      <c r="Y67" s="451"/>
      <c r="Z67" s="930"/>
      <c r="AA67" s="913"/>
      <c r="AB67" s="345"/>
      <c r="AC67" s="157"/>
      <c r="AD67" s="94"/>
      <c r="AE67" s="188"/>
      <c r="AF67" s="406"/>
      <c r="AG67" s="399"/>
      <c r="AH67" s="332"/>
      <c r="AI67" s="157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2.75" hidden="1">
      <c r="A68" s="44">
        <v>3</v>
      </c>
      <c r="B68" s="160"/>
      <c r="C68" s="161">
        <f t="shared" si="16"/>
        <v>0</v>
      </c>
      <c r="D68" s="164"/>
      <c r="E68" s="158"/>
      <c r="F68" s="296"/>
      <c r="G68" s="162"/>
      <c r="H68" s="162"/>
      <c r="I68" s="161"/>
      <c r="J68" s="971">
        <f t="shared" si="17"/>
        <v>0</v>
      </c>
      <c r="K68" s="100"/>
      <c r="L68" s="100"/>
      <c r="M68" s="100"/>
      <c r="N68" s="100"/>
      <c r="O68" s="162"/>
      <c r="P68" s="162"/>
      <c r="Q68" s="158"/>
      <c r="R68" s="968"/>
      <c r="S68" s="968"/>
      <c r="T68" s="968">
        <f>U68+S68</f>
        <v>0</v>
      </c>
      <c r="U68" s="968"/>
      <c r="V68" s="968"/>
      <c r="W68" s="968">
        <f>J68+U68</f>
        <v>0</v>
      </c>
      <c r="X68" s="296"/>
      <c r="Y68" s="453"/>
      <c r="Z68" s="933"/>
      <c r="AA68" s="950"/>
      <c r="AB68" s="348"/>
      <c r="AC68" s="159"/>
      <c r="AD68" s="162"/>
      <c r="AE68" s="296"/>
      <c r="AF68" s="409"/>
      <c r="AG68" s="402"/>
      <c r="AH68" s="335"/>
      <c r="AI68" s="159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3.5" hidden="1" thickBot="1">
      <c r="A69" s="44">
        <v>3</v>
      </c>
      <c r="B69" s="160"/>
      <c r="C69" s="161">
        <f t="shared" si="16"/>
        <v>0</v>
      </c>
      <c r="D69" s="164"/>
      <c r="E69" s="158"/>
      <c r="F69" s="296"/>
      <c r="G69" s="162"/>
      <c r="H69" s="162"/>
      <c r="I69" s="161"/>
      <c r="J69" s="161">
        <f t="shared" si="17"/>
        <v>0</v>
      </c>
      <c r="K69" s="163"/>
      <c r="L69" s="163"/>
      <c r="M69" s="163"/>
      <c r="N69" s="163"/>
      <c r="O69" s="162"/>
      <c r="P69" s="162"/>
      <c r="Q69" s="158"/>
      <c r="R69" s="968"/>
      <c r="S69" s="968"/>
      <c r="T69" s="968">
        <f t="shared" si="18"/>
        <v>0</v>
      </c>
      <c r="U69" s="968"/>
      <c r="V69" s="968"/>
      <c r="W69" s="968">
        <f>J69+U69</f>
        <v>0</v>
      </c>
      <c r="X69" s="296"/>
      <c r="Y69" s="453"/>
      <c r="Z69" s="933"/>
      <c r="AA69" s="950"/>
      <c r="AB69" s="348"/>
      <c r="AC69" s="159"/>
      <c r="AD69" s="162"/>
      <c r="AE69" s="296"/>
      <c r="AF69" s="409"/>
      <c r="AG69" s="402"/>
      <c r="AH69" s="335"/>
      <c r="AI69" s="159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3.5" thickBot="1">
      <c r="A70" s="97"/>
      <c r="B70" s="31" t="s">
        <v>36</v>
      </c>
      <c r="C70" s="72">
        <f aca="true" t="shared" si="20" ref="C70:X70">SUM(C57:C69)</f>
        <v>0</v>
      </c>
      <c r="D70" s="80">
        <f t="shared" si="20"/>
        <v>0</v>
      </c>
      <c r="E70" s="117">
        <f>SUM(E57:E69)</f>
        <v>0</v>
      </c>
      <c r="F70" s="74">
        <f>SUM(F57:F69)</f>
        <v>0</v>
      </c>
      <c r="G70" s="72">
        <f>SUM(G57:G69)</f>
        <v>0</v>
      </c>
      <c r="H70" s="72">
        <f t="shared" si="20"/>
        <v>0</v>
      </c>
      <c r="I70" s="72">
        <f t="shared" si="20"/>
        <v>0</v>
      </c>
      <c r="J70" s="72">
        <f t="shared" si="20"/>
        <v>8350</v>
      </c>
      <c r="K70" s="72">
        <f t="shared" si="20"/>
        <v>0</v>
      </c>
      <c r="L70" s="72">
        <f t="shared" si="20"/>
        <v>0</v>
      </c>
      <c r="M70" s="72"/>
      <c r="N70" s="72">
        <f t="shared" si="20"/>
        <v>0</v>
      </c>
      <c r="O70" s="72">
        <f t="shared" si="20"/>
        <v>0</v>
      </c>
      <c r="P70" s="72">
        <f t="shared" si="20"/>
        <v>0</v>
      </c>
      <c r="Q70" s="117">
        <f t="shared" si="20"/>
        <v>0</v>
      </c>
      <c r="R70" s="74">
        <f t="shared" si="20"/>
        <v>3381</v>
      </c>
      <c r="S70" s="74">
        <f t="shared" si="20"/>
        <v>4969</v>
      </c>
      <c r="T70" s="74">
        <f t="shared" si="20"/>
        <v>619</v>
      </c>
      <c r="U70" s="74">
        <f t="shared" si="20"/>
        <v>-4350</v>
      </c>
      <c r="V70" s="74">
        <f t="shared" si="20"/>
        <v>0</v>
      </c>
      <c r="W70" s="74">
        <f t="shared" si="20"/>
        <v>4000</v>
      </c>
      <c r="X70" s="74">
        <f t="shared" si="20"/>
        <v>0</v>
      </c>
      <c r="Y70" s="153">
        <f>SUM(Y57:Y69)</f>
        <v>0</v>
      </c>
      <c r="Z70" s="931">
        <f>SUM(Z57:Z69)</f>
        <v>4000</v>
      </c>
      <c r="AA70" s="75">
        <f>SUM(AA57:AA69)</f>
        <v>0</v>
      </c>
      <c r="AB70" s="80">
        <f>SUM(AB57:AB69)</f>
        <v>0</v>
      </c>
      <c r="AC70" s="98">
        <f>SUM(AC57:AC69)</f>
        <v>0</v>
      </c>
      <c r="AD70" s="73"/>
      <c r="AE70" s="74"/>
      <c r="AF70" s="98"/>
      <c r="AG70" s="73"/>
      <c r="AH70" s="153"/>
      <c r="AI70" s="98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5" ht="13.5" thickBot="1">
      <c r="A71" s="2"/>
      <c r="B71" s="38" t="s">
        <v>37</v>
      </c>
      <c r="C71" s="76">
        <f aca="true" t="shared" si="21" ref="C71:X71">C29+C43+C56+C70</f>
        <v>1771</v>
      </c>
      <c r="D71" s="298">
        <f t="shared" si="21"/>
        <v>0</v>
      </c>
      <c r="E71" s="116">
        <f t="shared" si="21"/>
        <v>1771</v>
      </c>
      <c r="F71" s="299">
        <f t="shared" si="21"/>
        <v>0</v>
      </c>
      <c r="G71" s="116">
        <f t="shared" si="21"/>
        <v>0</v>
      </c>
      <c r="H71" s="120">
        <f t="shared" si="21"/>
        <v>0</v>
      </c>
      <c r="I71" s="76">
        <f t="shared" si="21"/>
        <v>0</v>
      </c>
      <c r="J71" s="76">
        <f>K71+O71+P71+Q71+R71+S71</f>
        <v>19371</v>
      </c>
      <c r="K71" s="76">
        <f t="shared" si="21"/>
        <v>0</v>
      </c>
      <c r="L71" s="116">
        <f t="shared" si="21"/>
        <v>0</v>
      </c>
      <c r="M71" s="116"/>
      <c r="N71" s="120">
        <f t="shared" si="21"/>
        <v>0</v>
      </c>
      <c r="O71" s="120">
        <f t="shared" si="21"/>
        <v>0</v>
      </c>
      <c r="P71" s="120">
        <f t="shared" si="21"/>
        <v>0</v>
      </c>
      <c r="Q71" s="184">
        <f t="shared" si="21"/>
        <v>0</v>
      </c>
      <c r="R71" s="299">
        <f t="shared" si="21"/>
        <v>13613</v>
      </c>
      <c r="S71" s="299">
        <f t="shared" si="21"/>
        <v>5758</v>
      </c>
      <c r="T71" s="299">
        <f t="shared" si="21"/>
        <v>208</v>
      </c>
      <c r="U71" s="120">
        <f t="shared" si="21"/>
        <v>-5550</v>
      </c>
      <c r="V71" s="120">
        <f t="shared" si="21"/>
        <v>0</v>
      </c>
      <c r="W71" s="299">
        <f t="shared" si="21"/>
        <v>13821</v>
      </c>
      <c r="X71" s="299">
        <f t="shared" si="21"/>
        <v>0</v>
      </c>
      <c r="Y71" s="336">
        <f>Y29+Y43+Y56+Y70</f>
        <v>0</v>
      </c>
      <c r="Z71" s="279">
        <f>Z29+Z43+Z56+Z70</f>
        <v>13821</v>
      </c>
      <c r="AA71" s="849">
        <f>AA29+AA43+AA56+AA70</f>
        <v>2084</v>
      </c>
      <c r="AB71" s="298">
        <f>AB29+AB43+AB56+AB70</f>
        <v>0</v>
      </c>
      <c r="AC71" s="300">
        <f aca="true" t="shared" si="22" ref="AC71:AI71">AC29+AC43+AC56+AC70</f>
        <v>0</v>
      </c>
      <c r="AD71" s="403">
        <f t="shared" si="22"/>
        <v>0</v>
      </c>
      <c r="AE71" s="299">
        <f t="shared" si="22"/>
        <v>0</v>
      </c>
      <c r="AF71" s="300">
        <f t="shared" si="22"/>
        <v>0</v>
      </c>
      <c r="AG71" s="403">
        <f t="shared" si="22"/>
        <v>0</v>
      </c>
      <c r="AH71" s="336">
        <f t="shared" si="22"/>
        <v>0</v>
      </c>
      <c r="AI71" s="300">
        <f t="shared" si="22"/>
        <v>0</v>
      </c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45" ht="13.5" thickBot="1">
      <c r="A72" s="30"/>
      <c r="B72" s="232" t="s">
        <v>186</v>
      </c>
      <c r="C72" s="233">
        <f aca="true" t="shared" si="23" ref="C72:AI72">C15+C71</f>
        <v>1507622</v>
      </c>
      <c r="D72" s="234">
        <f t="shared" si="23"/>
        <v>857737</v>
      </c>
      <c r="E72" s="586">
        <f t="shared" si="23"/>
        <v>46692</v>
      </c>
      <c r="F72" s="235">
        <f t="shared" si="23"/>
        <v>0</v>
      </c>
      <c r="G72" s="374">
        <f t="shared" si="23"/>
        <v>2450</v>
      </c>
      <c r="H72" s="235">
        <f t="shared" si="23"/>
        <v>600743</v>
      </c>
      <c r="I72" s="236">
        <f t="shared" si="23"/>
        <v>533994</v>
      </c>
      <c r="J72" s="233">
        <f t="shared" si="23"/>
        <v>4074170</v>
      </c>
      <c r="K72" s="233">
        <f t="shared" si="23"/>
        <v>2124738</v>
      </c>
      <c r="L72" s="237">
        <f t="shared" si="23"/>
        <v>2115394</v>
      </c>
      <c r="M72" s="238">
        <f t="shared" si="23"/>
        <v>0</v>
      </c>
      <c r="N72" s="235">
        <f t="shared" si="23"/>
        <v>9344</v>
      </c>
      <c r="O72" s="235">
        <f t="shared" si="23"/>
        <v>722412</v>
      </c>
      <c r="P72" s="235">
        <f t="shared" si="23"/>
        <v>21154</v>
      </c>
      <c r="Q72" s="469">
        <f t="shared" si="23"/>
        <v>589012</v>
      </c>
      <c r="R72" s="235">
        <f t="shared" si="23"/>
        <v>460839</v>
      </c>
      <c r="S72" s="235">
        <f t="shared" si="23"/>
        <v>158007</v>
      </c>
      <c r="T72" s="302">
        <f t="shared" si="23"/>
        <v>316789</v>
      </c>
      <c r="U72" s="302">
        <f t="shared" si="23"/>
        <v>158782</v>
      </c>
      <c r="V72" s="302">
        <f t="shared" si="23"/>
        <v>0</v>
      </c>
      <c r="W72" s="302">
        <f t="shared" si="23"/>
        <v>4232952</v>
      </c>
      <c r="X72" s="302">
        <f t="shared" si="23"/>
        <v>0</v>
      </c>
      <c r="Y72" s="337">
        <f t="shared" si="23"/>
        <v>0</v>
      </c>
      <c r="Z72" s="934">
        <f t="shared" si="23"/>
        <v>4232952</v>
      </c>
      <c r="AA72" s="233">
        <f t="shared" si="23"/>
        <v>54933</v>
      </c>
      <c r="AB72" s="301">
        <f t="shared" si="23"/>
        <v>420831</v>
      </c>
      <c r="AC72" s="303">
        <f t="shared" si="23"/>
        <v>1694563</v>
      </c>
      <c r="AD72" s="440">
        <f t="shared" si="23"/>
        <v>0</v>
      </c>
      <c r="AE72" s="364">
        <f t="shared" si="23"/>
        <v>0</v>
      </c>
      <c r="AF72" s="303">
        <f t="shared" si="23"/>
        <v>0</v>
      </c>
      <c r="AG72" s="440">
        <f t="shared" si="23"/>
        <v>0</v>
      </c>
      <c r="AH72" s="337">
        <f t="shared" si="23"/>
        <v>0</v>
      </c>
      <c r="AI72" s="303">
        <f t="shared" si="23"/>
        <v>0</v>
      </c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ht="13.5" thickBot="1">
      <c r="A73" s="474"/>
      <c r="B73" s="475"/>
      <c r="C73" s="476"/>
      <c r="D73" s="501">
        <f>D15+E15+F15</f>
        <v>902658</v>
      </c>
      <c r="E73" s="958"/>
      <c r="F73" s="123"/>
      <c r="G73" s="963">
        <f>G15+H15</f>
        <v>603193</v>
      </c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  <c r="S73" s="476"/>
      <c r="T73" s="476"/>
      <c r="U73" s="476"/>
      <c r="V73" s="476"/>
      <c r="W73" s="476"/>
      <c r="X73" s="476"/>
      <c r="Y73" s="476"/>
      <c r="Z73" s="476"/>
      <c r="AA73" s="476"/>
      <c r="AB73" s="477"/>
      <c r="AC73" s="477"/>
      <c r="AD73" s="477"/>
      <c r="AE73" s="477"/>
      <c r="AF73" s="477"/>
      <c r="AG73" s="477"/>
      <c r="AH73" s="477"/>
      <c r="AI73" s="477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ht="12.75">
      <c r="A74" s="761"/>
      <c r="B74" s="755"/>
      <c r="C74" s="756"/>
      <c r="D74" s="763"/>
      <c r="E74" s="763"/>
      <c r="F74" s="763"/>
      <c r="G74" s="763"/>
      <c r="H74" s="763"/>
      <c r="I74" s="763"/>
      <c r="J74" s="756"/>
      <c r="K74" s="756"/>
      <c r="L74" s="756"/>
      <c r="M74" s="756"/>
      <c r="N74" s="756"/>
      <c r="O74" s="756"/>
      <c r="P74" s="756"/>
      <c r="Q74" s="756"/>
      <c r="R74" s="756"/>
      <c r="S74" s="756"/>
      <c r="T74" s="756"/>
      <c r="U74" s="756"/>
      <c r="V74" s="756"/>
      <c r="W74" s="756"/>
      <c r="X74" s="756"/>
      <c r="Y74" s="756"/>
      <c r="Z74" s="756"/>
      <c r="AA74" s="756"/>
      <c r="AB74" s="757"/>
      <c r="AC74" s="757"/>
      <c r="AD74" s="762"/>
      <c r="AE74" s="762"/>
      <c r="AF74" s="762"/>
      <c r="AG74" s="762"/>
      <c r="AH74" s="762"/>
      <c r="AI74" s="762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ht="12.75">
      <c r="A75" s="478"/>
      <c r="B75" s="758"/>
      <c r="C75" s="759"/>
      <c r="D75" s="759"/>
      <c r="E75" s="759"/>
      <c r="F75" s="759"/>
      <c r="G75" s="759"/>
      <c r="H75" s="759"/>
      <c r="I75" s="759"/>
      <c r="J75" s="759"/>
      <c r="K75" s="759"/>
      <c r="L75" s="759"/>
      <c r="M75" s="759"/>
      <c r="N75" s="759"/>
      <c r="O75" s="759"/>
      <c r="P75" s="759"/>
      <c r="Q75" s="759"/>
      <c r="R75" s="759"/>
      <c r="S75" s="759"/>
      <c r="T75" s="759"/>
      <c r="U75" s="759"/>
      <c r="V75" s="759"/>
      <c r="W75" s="759"/>
      <c r="X75" s="759"/>
      <c r="Y75" s="759"/>
      <c r="Z75" s="759"/>
      <c r="AA75" s="760"/>
      <c r="AB75" s="760"/>
      <c r="AC75" s="760"/>
      <c r="AD75" s="479"/>
      <c r="AE75" s="479"/>
      <c r="AF75" s="479"/>
      <c r="AG75" s="479"/>
      <c r="AH75" s="479"/>
      <c r="AI75" s="479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ht="12.75">
      <c r="A76" s="46">
        <v>1</v>
      </c>
      <c r="B76" s="47" t="s">
        <v>16</v>
      </c>
      <c r="C76" s="56">
        <f>D76+H76</f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8">
        <v>0</v>
      </c>
      <c r="J76" s="56">
        <f>K76+O76+P76+Q76+R76+S76</f>
        <v>4969</v>
      </c>
      <c r="K76" s="57">
        <f>L76+N76</f>
        <v>0</v>
      </c>
      <c r="L76" s="57">
        <f>L23</f>
        <v>0</v>
      </c>
      <c r="M76" s="57"/>
      <c r="N76" s="57">
        <f>N20</f>
        <v>0</v>
      </c>
      <c r="O76" s="57">
        <f>O23</f>
        <v>0</v>
      </c>
      <c r="P76" s="57">
        <f>P23</f>
        <v>0</v>
      </c>
      <c r="Q76" s="57">
        <f>Q20</f>
        <v>0</v>
      </c>
      <c r="R76" s="57">
        <v>0</v>
      </c>
      <c r="S76" s="57">
        <f>S60</f>
        <v>4969</v>
      </c>
      <c r="T76" s="81">
        <f>S76+U76</f>
        <v>0</v>
      </c>
      <c r="U76" s="129">
        <f>U60</f>
        <v>-4969</v>
      </c>
      <c r="V76" s="58">
        <v>0</v>
      </c>
      <c r="W76" s="280">
        <f>J76+U76+V76</f>
        <v>0</v>
      </c>
      <c r="X76" s="81">
        <v>0</v>
      </c>
      <c r="Y76" s="129">
        <f>Y30</f>
        <v>0</v>
      </c>
      <c r="Z76" s="129">
        <v>0</v>
      </c>
      <c r="AA76" s="339">
        <v>0</v>
      </c>
      <c r="AB76" s="349">
        <v>0</v>
      </c>
      <c r="AC76" s="252">
        <v>0</v>
      </c>
      <c r="AD76" s="252">
        <v>0</v>
      </c>
      <c r="AE76" s="252">
        <v>0</v>
      </c>
      <c r="AF76" s="252">
        <v>0</v>
      </c>
      <c r="AG76" s="252">
        <v>0</v>
      </c>
      <c r="AH76" s="339"/>
      <c r="AI76" s="307">
        <v>0</v>
      </c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 ht="12.75">
      <c r="A77" s="44">
        <v>3</v>
      </c>
      <c r="B77" s="41" t="s">
        <v>16</v>
      </c>
      <c r="C77" s="52">
        <f>D77+E77+F77+G77+H77</f>
        <v>1771</v>
      </c>
      <c r="D77" s="55">
        <v>0</v>
      </c>
      <c r="E77" s="55">
        <f>E44</f>
        <v>1771</v>
      </c>
      <c r="F77" s="55">
        <v>0</v>
      </c>
      <c r="G77" s="55">
        <v>0</v>
      </c>
      <c r="H77" s="55">
        <v>0</v>
      </c>
      <c r="I77" s="60">
        <v>0</v>
      </c>
      <c r="J77" s="59">
        <f>K77+O77+P77+Q77+R77+S77</f>
        <v>14402</v>
      </c>
      <c r="K77" s="55">
        <f>L77+N77</f>
        <v>0</v>
      </c>
      <c r="L77" s="55">
        <f>L21+L22+L24</f>
        <v>0</v>
      </c>
      <c r="M77" s="55"/>
      <c r="N77" s="55">
        <f>N24</f>
        <v>0</v>
      </c>
      <c r="O77" s="55">
        <f>O21+O22+O24</f>
        <v>0</v>
      </c>
      <c r="P77" s="55">
        <f>P21+P22+P24</f>
        <v>0</v>
      </c>
      <c r="Q77" s="55">
        <f>Q22</f>
        <v>0</v>
      </c>
      <c r="R77" s="55">
        <f>R44+R46+R58+R61</f>
        <v>13613</v>
      </c>
      <c r="S77" s="55">
        <f>S44+S45</f>
        <v>789</v>
      </c>
      <c r="T77" s="53">
        <f>S77+U77</f>
        <v>208</v>
      </c>
      <c r="U77" s="54">
        <f>U18+U30+U46+U58+U59+U61</f>
        <v>-581</v>
      </c>
      <c r="V77" s="60">
        <f>V47</f>
        <v>0</v>
      </c>
      <c r="W77" s="172">
        <f>J77+U77+V77</f>
        <v>13821</v>
      </c>
      <c r="X77" s="53">
        <f>X22+X23</f>
        <v>0</v>
      </c>
      <c r="Y77" s="54">
        <f>Y22</f>
        <v>0</v>
      </c>
      <c r="Z77" s="54">
        <f>Z18+Z30+Z44+Z45+Z59</f>
        <v>13821</v>
      </c>
      <c r="AA77" s="182">
        <f>AA44</f>
        <v>2084</v>
      </c>
      <c r="AB77" s="53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182"/>
      <c r="AI77" s="150">
        <v>0</v>
      </c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ht="12.75">
      <c r="A78" s="45">
        <v>5</v>
      </c>
      <c r="B78" s="424" t="s">
        <v>16</v>
      </c>
      <c r="C78" s="425">
        <f>D78+H78</f>
        <v>0</v>
      </c>
      <c r="D78" s="426">
        <v>0</v>
      </c>
      <c r="E78" s="426">
        <v>0</v>
      </c>
      <c r="F78" s="426">
        <v>0</v>
      </c>
      <c r="G78" s="426">
        <v>0</v>
      </c>
      <c r="H78" s="62">
        <v>0</v>
      </c>
      <c r="I78" s="63">
        <v>0</v>
      </c>
      <c r="J78" s="61">
        <f>K78+O78+P78+Q78+R78+S78</f>
        <v>0</v>
      </c>
      <c r="K78" s="62">
        <v>0</v>
      </c>
      <c r="L78" s="62">
        <v>0</v>
      </c>
      <c r="M78" s="62"/>
      <c r="N78" s="62">
        <v>0</v>
      </c>
      <c r="O78" s="62">
        <v>0</v>
      </c>
      <c r="P78" s="62">
        <v>0</v>
      </c>
      <c r="Q78" s="62">
        <v>0</v>
      </c>
      <c r="R78" s="125">
        <v>0</v>
      </c>
      <c r="S78" s="125">
        <v>0</v>
      </c>
      <c r="T78" s="82">
        <v>0</v>
      </c>
      <c r="U78" s="130">
        <v>0</v>
      </c>
      <c r="V78" s="63">
        <v>0</v>
      </c>
      <c r="W78" s="281">
        <f>J78+U78+V78</f>
        <v>0</v>
      </c>
      <c r="X78" s="82">
        <v>0</v>
      </c>
      <c r="Y78" s="130">
        <v>0</v>
      </c>
      <c r="Z78" s="130">
        <v>0</v>
      </c>
      <c r="AA78" s="340">
        <v>0</v>
      </c>
      <c r="AB78" s="350">
        <v>0</v>
      </c>
      <c r="AC78" s="308">
        <v>0</v>
      </c>
      <c r="AD78" s="308">
        <v>0</v>
      </c>
      <c r="AE78" s="308">
        <v>0</v>
      </c>
      <c r="AF78" s="308">
        <v>0</v>
      </c>
      <c r="AG78" s="308">
        <v>0</v>
      </c>
      <c r="AH78" s="340"/>
      <c r="AI78" s="309">
        <v>0</v>
      </c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ht="12.75">
      <c r="A79" s="42" t="s">
        <v>16</v>
      </c>
      <c r="B79" s="42"/>
      <c r="C79" s="61">
        <f>SUM(C76:C78)</f>
        <v>1771</v>
      </c>
      <c r="D79" s="62">
        <f>SUM(D76:D78)</f>
        <v>0</v>
      </c>
      <c r="E79" s="62">
        <f>SUM(E76:E78)</f>
        <v>1771</v>
      </c>
      <c r="F79" s="62">
        <f>SUM(F76:F78)</f>
        <v>0</v>
      </c>
      <c r="G79" s="62">
        <f>SUM(G76:G78)</f>
        <v>0</v>
      </c>
      <c r="H79" s="62">
        <f aca="true" t="shared" si="24" ref="H79:Q79">SUM(H76:H78)</f>
        <v>0</v>
      </c>
      <c r="I79" s="63">
        <f t="shared" si="24"/>
        <v>0</v>
      </c>
      <c r="J79" s="127">
        <f>K79+O79+P79+Q79+R79+S79</f>
        <v>19371</v>
      </c>
      <c r="K79" s="62">
        <f t="shared" si="24"/>
        <v>0</v>
      </c>
      <c r="L79" s="62">
        <f t="shared" si="24"/>
        <v>0</v>
      </c>
      <c r="M79" s="62">
        <f t="shared" si="24"/>
        <v>0</v>
      </c>
      <c r="N79" s="62">
        <f t="shared" si="24"/>
        <v>0</v>
      </c>
      <c r="O79" s="62">
        <f t="shared" si="24"/>
        <v>0</v>
      </c>
      <c r="P79" s="62">
        <f t="shared" si="24"/>
        <v>0</v>
      </c>
      <c r="Q79" s="62">
        <f t="shared" si="24"/>
        <v>0</v>
      </c>
      <c r="R79" s="124">
        <f aca="true" t="shared" si="25" ref="R79:AI79">SUM(R76:R78)</f>
        <v>13613</v>
      </c>
      <c r="S79" s="124">
        <f t="shared" si="25"/>
        <v>5758</v>
      </c>
      <c r="T79" s="62">
        <f t="shared" si="25"/>
        <v>208</v>
      </c>
      <c r="U79" s="62">
        <f t="shared" si="25"/>
        <v>-5550</v>
      </c>
      <c r="V79" s="124">
        <f t="shared" si="25"/>
        <v>0</v>
      </c>
      <c r="W79" s="63">
        <f t="shared" si="25"/>
        <v>13821</v>
      </c>
      <c r="X79" s="310">
        <f t="shared" si="25"/>
        <v>0</v>
      </c>
      <c r="Y79" s="311">
        <f>SUM(Y76:Y78)</f>
        <v>0</v>
      </c>
      <c r="Z79" s="311">
        <f>SUM(Z76:Z78)</f>
        <v>13821</v>
      </c>
      <c r="AA79" s="341">
        <f t="shared" si="25"/>
        <v>2084</v>
      </c>
      <c r="AB79" s="310">
        <f t="shared" si="25"/>
        <v>0</v>
      </c>
      <c r="AC79" s="311">
        <f t="shared" si="25"/>
        <v>0</v>
      </c>
      <c r="AD79" s="311">
        <f t="shared" si="25"/>
        <v>0</v>
      </c>
      <c r="AE79" s="311">
        <f t="shared" si="25"/>
        <v>0</v>
      </c>
      <c r="AF79" s="311">
        <f t="shared" si="25"/>
        <v>0</v>
      </c>
      <c r="AG79" s="311">
        <f t="shared" si="25"/>
        <v>0</v>
      </c>
      <c r="AH79" s="341"/>
      <c r="AI79" s="124">
        <f t="shared" si="25"/>
        <v>0</v>
      </c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 ht="12.75">
      <c r="A80" s="49"/>
      <c r="B80" s="49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ht="12.75">
      <c r="A81" t="s">
        <v>38</v>
      </c>
      <c r="C81" s="2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ht="12.75">
      <c r="A82" t="s">
        <v>39</v>
      </c>
      <c r="B82" t="s">
        <v>40</v>
      </c>
      <c r="C82" s="2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ht="12.75">
      <c r="A83" t="s">
        <v>41</v>
      </c>
      <c r="B83" t="s">
        <v>42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ht="12.75">
      <c r="A84" t="s">
        <v>43</v>
      </c>
      <c r="B84" t="s">
        <v>44</v>
      </c>
      <c r="C84" s="2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ht="12.75">
      <c r="A85" s="4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ht="12.75">
      <c r="A86" s="4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 ht="12.75">
      <c r="A87" s="4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:45" ht="12.75">
      <c r="A88" s="4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 ht="12.75">
      <c r="A89" s="4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ht="12.75">
      <c r="A90" s="4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ht="12.75">
      <c r="A91" s="4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ht="12.75">
      <c r="A92" s="4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ht="12.75">
      <c r="A93" s="4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 ht="12.75">
      <c r="A94" s="4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 ht="12.75">
      <c r="A95" s="4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ht="12.75">
      <c r="A96" s="4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ht="12.75">
      <c r="A97" s="4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ht="12.75">
      <c r="A98" s="4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:45" ht="12.75">
      <c r="A99" s="4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 ht="12.75">
      <c r="A100" s="4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 ht="12.75">
      <c r="A101" s="4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3:45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3:45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3:45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3:45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3:45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3:45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3:45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3:45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3:45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3:45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3:45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3:45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3:45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</sheetData>
  <mergeCells count="2">
    <mergeCell ref="G11:I11"/>
    <mergeCell ref="AA9:AC9"/>
  </mergeCells>
  <printOptions horizontalCentered="1"/>
  <pageMargins left="0.3937007874015748" right="0" top="0.7874015748031497" bottom="0" header="0.5118110236220472" footer="0.5118110236220472"/>
  <pageSetup fitToHeight="1" fitToWidth="1" horizontalDpi="600" verticalDpi="600" orientation="landscape" paperSize="9" scale="55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X109"/>
  <sheetViews>
    <sheetView workbookViewId="0" topLeftCell="A1">
      <selection activeCell="A1" sqref="A1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5" width="9.625" style="0" customWidth="1"/>
    <col min="6" max="7" width="10.125" style="0" customWidth="1"/>
    <col min="8" max="8" width="9.375" style="0" customWidth="1"/>
    <col min="9" max="9" width="9.00390625" style="0" customWidth="1"/>
    <col min="10" max="10" width="11.125" style="0" customWidth="1"/>
    <col min="11" max="11" width="10.25390625" style="0" customWidth="1"/>
    <col min="12" max="12" width="9.875" style="0" customWidth="1"/>
    <col min="13" max="13" width="9.875" style="0" hidden="1" customWidth="1"/>
    <col min="14" max="14" width="8.625" style="0" customWidth="1"/>
    <col min="15" max="15" width="9.00390625" style="0" customWidth="1"/>
    <col min="16" max="16" width="8.875" style="0" customWidth="1"/>
    <col min="17" max="17" width="8.125" style="0" customWidth="1"/>
    <col min="18" max="18" width="12.00390625" style="0" customWidth="1"/>
    <col min="19" max="19" width="12.625" style="0" customWidth="1"/>
    <col min="20" max="21" width="11.625" style="0" customWidth="1"/>
    <col min="22" max="22" width="11.625" style="0" hidden="1" customWidth="1"/>
    <col min="23" max="23" width="12.00390625" style="0" customWidth="1"/>
    <col min="24" max="24" width="9.25390625" style="0" hidden="1" customWidth="1"/>
    <col min="25" max="25" width="9.00390625" style="0" hidden="1" customWidth="1"/>
    <col min="26" max="26" width="10.125" style="0" hidden="1" customWidth="1"/>
    <col min="27" max="28" width="9.00390625" style="0" customWidth="1"/>
    <col min="29" max="29" width="9.75390625" style="0" customWidth="1"/>
    <col min="30" max="30" width="10.75390625" style="0" hidden="1" customWidth="1"/>
    <col min="31" max="31" width="11.75390625" style="0" customWidth="1"/>
    <col min="32" max="32" width="10.125" style="0" hidden="1" customWidth="1"/>
    <col min="33" max="33" width="7.875" style="0" hidden="1" customWidth="1"/>
    <col min="34" max="35" width="7.375" style="0" hidden="1" customWidth="1"/>
    <col min="36" max="36" width="7.875" style="0" hidden="1" customWidth="1"/>
  </cols>
  <sheetData>
    <row r="4" spans="27:28" ht="18">
      <c r="AA4" s="96"/>
      <c r="AB4" s="96"/>
    </row>
    <row r="5" ht="12.75">
      <c r="L5" t="s">
        <v>48</v>
      </c>
    </row>
    <row r="6" spans="2:19" s="24" customFormat="1" ht="18">
      <c r="B6" s="107"/>
      <c r="D6" s="107"/>
      <c r="E6" s="107"/>
      <c r="F6" s="107"/>
      <c r="G6" s="107"/>
      <c r="H6" s="239"/>
      <c r="I6"/>
      <c r="J6" s="107" t="s">
        <v>184</v>
      </c>
      <c r="R6" s="108"/>
      <c r="S6" s="108"/>
    </row>
    <row r="7" spans="2:22" ht="18">
      <c r="B7" s="7"/>
      <c r="C7" s="6"/>
      <c r="D7" s="107"/>
      <c r="E7" s="107"/>
      <c r="F7" s="107"/>
      <c r="G7" s="107"/>
      <c r="H7" s="24"/>
      <c r="J7" s="107"/>
      <c r="K7" s="24"/>
      <c r="L7" s="108"/>
      <c r="M7" s="108"/>
      <c r="N7" s="108"/>
      <c r="O7" s="108"/>
      <c r="P7" s="108"/>
      <c r="Q7" s="108"/>
      <c r="R7" s="108"/>
      <c r="S7" s="108"/>
      <c r="T7" s="108"/>
      <c r="U7" s="6"/>
      <c r="V7" s="6"/>
    </row>
    <row r="8" spans="2:22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6" ht="12.75">
      <c r="A9" s="39"/>
      <c r="B9" s="25" t="s">
        <v>0</v>
      </c>
      <c r="C9" s="32" t="s">
        <v>1</v>
      </c>
      <c r="D9" s="14" t="s">
        <v>2</v>
      </c>
      <c r="E9" s="14"/>
      <c r="F9" s="14"/>
      <c r="G9" s="14"/>
      <c r="H9" s="14"/>
      <c r="I9" s="497"/>
      <c r="J9" s="13"/>
      <c r="K9" s="11" t="s">
        <v>3</v>
      </c>
      <c r="L9" s="8"/>
      <c r="M9" s="8"/>
      <c r="N9" s="8"/>
      <c r="O9" s="9"/>
      <c r="P9" s="8"/>
      <c r="Q9" s="8"/>
      <c r="R9" s="8"/>
      <c r="S9" s="9"/>
      <c r="T9" s="168" t="s">
        <v>52</v>
      </c>
      <c r="U9" s="169"/>
      <c r="V9" s="185"/>
      <c r="W9" s="202" t="s">
        <v>4</v>
      </c>
      <c r="X9" s="538"/>
      <c r="Y9" s="539"/>
      <c r="AA9" s="168" t="s">
        <v>111</v>
      </c>
      <c r="AB9" s="1001"/>
      <c r="AC9" s="517"/>
      <c r="AD9" s="545" t="s">
        <v>80</v>
      </c>
      <c r="AE9" s="548"/>
      <c r="AF9" s="377"/>
      <c r="AG9" s="243"/>
      <c r="AH9" s="243"/>
      <c r="AI9" s="243"/>
      <c r="AJ9" s="24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12.75">
      <c r="A10" s="5"/>
      <c r="B10" s="12"/>
      <c r="C10" s="33"/>
      <c r="D10" s="492" t="s">
        <v>91</v>
      </c>
      <c r="E10" s="493"/>
      <c r="F10" s="494"/>
      <c r="G10" s="494"/>
      <c r="H10" s="498"/>
      <c r="I10" s="499"/>
      <c r="J10" s="511"/>
      <c r="K10" s="557"/>
      <c r="L10" s="483"/>
      <c r="M10" s="483"/>
      <c r="N10" s="483"/>
      <c r="O10" s="484"/>
      <c r="P10" s="484"/>
      <c r="Q10" s="484"/>
      <c r="R10" s="484"/>
      <c r="S10" s="485"/>
      <c r="T10" s="486"/>
      <c r="U10" s="487"/>
      <c r="V10" s="488"/>
      <c r="W10" s="270"/>
      <c r="X10" s="540"/>
      <c r="Y10" s="489"/>
      <c r="Z10" s="489"/>
      <c r="AA10" s="513"/>
      <c r="AB10" s="518"/>
      <c r="AC10" s="50"/>
      <c r="AD10" s="546"/>
      <c r="AE10" s="427"/>
      <c r="AF10" s="367"/>
      <c r="AG10" s="70"/>
      <c r="AH10" s="70"/>
      <c r="AI10" s="70"/>
      <c r="AJ10" s="491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5" t="s">
        <v>6</v>
      </c>
      <c r="B11" s="5"/>
      <c r="C11" s="15" t="s">
        <v>16</v>
      </c>
      <c r="D11" s="495" t="s">
        <v>92</v>
      </c>
      <c r="E11" s="496"/>
      <c r="F11" s="573"/>
      <c r="G11" s="1036" t="s">
        <v>115</v>
      </c>
      <c r="H11" s="1037"/>
      <c r="I11" s="1038"/>
      <c r="J11" s="590"/>
      <c r="K11" s="568" t="s">
        <v>112</v>
      </c>
      <c r="L11" s="554" t="s">
        <v>91</v>
      </c>
      <c r="M11" s="552"/>
      <c r="N11" s="553"/>
      <c r="O11" s="17" t="s">
        <v>8</v>
      </c>
      <c r="P11" s="179" t="s">
        <v>9</v>
      </c>
      <c r="Q11" s="510" t="s">
        <v>10</v>
      </c>
      <c r="R11" s="144" t="s">
        <v>10</v>
      </c>
      <c r="S11" s="145" t="s">
        <v>11</v>
      </c>
      <c r="T11" s="170" t="s">
        <v>51</v>
      </c>
      <c r="U11" s="171"/>
      <c r="V11" s="12" t="s">
        <v>50</v>
      </c>
      <c r="W11" s="270"/>
      <c r="X11" s="257" t="s">
        <v>73</v>
      </c>
      <c r="Y11" s="258" t="s">
        <v>4</v>
      </c>
      <c r="Z11" s="389" t="s">
        <v>73</v>
      </c>
      <c r="AA11" s="257" t="s">
        <v>62</v>
      </c>
      <c r="AB11" s="260" t="s">
        <v>87</v>
      </c>
      <c r="AC11" s="351" t="s">
        <v>81</v>
      </c>
      <c r="AD11" s="259" t="s">
        <v>100</v>
      </c>
      <c r="AE11" s="260" t="s">
        <v>100</v>
      </c>
      <c r="AF11" s="434" t="s">
        <v>84</v>
      </c>
      <c r="AG11" s="258" t="s">
        <v>59</v>
      </c>
      <c r="AH11" s="259" t="s">
        <v>17</v>
      </c>
      <c r="AI11" s="506" t="s">
        <v>87</v>
      </c>
      <c r="AJ11" s="260" t="s">
        <v>63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2.75">
      <c r="A12" s="5" t="s">
        <v>12</v>
      </c>
      <c r="B12" s="5"/>
      <c r="C12" s="27"/>
      <c r="D12" s="19" t="s">
        <v>13</v>
      </c>
      <c r="E12" s="502" t="s">
        <v>94</v>
      </c>
      <c r="F12" s="579" t="s">
        <v>63</v>
      </c>
      <c r="G12" s="594" t="s">
        <v>117</v>
      </c>
      <c r="H12" s="574" t="s">
        <v>93</v>
      </c>
      <c r="I12" s="575"/>
      <c r="J12" s="1"/>
      <c r="K12" s="568" t="s">
        <v>113</v>
      </c>
      <c r="L12" s="555"/>
      <c r="M12" s="556"/>
      <c r="N12" s="17"/>
      <c r="O12" s="29"/>
      <c r="P12" s="1" t="s">
        <v>14</v>
      </c>
      <c r="Q12" s="1" t="s">
        <v>15</v>
      </c>
      <c r="R12" s="34" t="s">
        <v>47</v>
      </c>
      <c r="S12" s="146" t="s">
        <v>45</v>
      </c>
      <c r="T12" s="79" t="s">
        <v>16</v>
      </c>
      <c r="U12" s="114" t="s">
        <v>5</v>
      </c>
      <c r="V12" s="15" t="s">
        <v>24</v>
      </c>
      <c r="W12" s="270"/>
      <c r="X12" s="261" t="s">
        <v>74</v>
      </c>
      <c r="Y12" s="262" t="s">
        <v>65</v>
      </c>
      <c r="Z12" s="390" t="s">
        <v>74</v>
      </c>
      <c r="AA12" s="261" t="s">
        <v>64</v>
      </c>
      <c r="AB12" s="264" t="s">
        <v>107</v>
      </c>
      <c r="AC12" s="352" t="s">
        <v>82</v>
      </c>
      <c r="AD12" s="263" t="s">
        <v>101</v>
      </c>
      <c r="AE12" s="354" t="s">
        <v>104</v>
      </c>
      <c r="AF12" s="435" t="s">
        <v>83</v>
      </c>
      <c r="AG12" s="262" t="s">
        <v>60</v>
      </c>
      <c r="AH12" s="263" t="s">
        <v>61</v>
      </c>
      <c r="AI12" s="507" t="s">
        <v>107</v>
      </c>
      <c r="AJ12" s="264" t="s">
        <v>66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2.75">
      <c r="A13" s="5" t="s">
        <v>18</v>
      </c>
      <c r="B13" s="12" t="s">
        <v>19</v>
      </c>
      <c r="C13" s="500"/>
      <c r="D13" s="19" t="s">
        <v>20</v>
      </c>
      <c r="E13" s="503" t="s">
        <v>95</v>
      </c>
      <c r="F13" s="580" t="s">
        <v>66</v>
      </c>
      <c r="G13" s="595" t="s">
        <v>94</v>
      </c>
      <c r="H13" s="576" t="s">
        <v>16</v>
      </c>
      <c r="I13" s="577" t="s">
        <v>7</v>
      </c>
      <c r="J13" s="591" t="s">
        <v>16</v>
      </c>
      <c r="K13" s="569" t="s">
        <v>16</v>
      </c>
      <c r="L13" s="16" t="s">
        <v>21</v>
      </c>
      <c r="M13" s="28"/>
      <c r="N13" s="28" t="s">
        <v>22</v>
      </c>
      <c r="O13" s="34"/>
      <c r="P13" s="22"/>
      <c r="Q13" s="1" t="s">
        <v>23</v>
      </c>
      <c r="R13" s="34" t="s">
        <v>46</v>
      </c>
      <c r="S13" s="146" t="s">
        <v>24</v>
      </c>
      <c r="T13" s="35" t="s">
        <v>25</v>
      </c>
      <c r="U13" s="114" t="s">
        <v>20</v>
      </c>
      <c r="V13" s="15" t="s">
        <v>46</v>
      </c>
      <c r="W13" s="270" t="s">
        <v>16</v>
      </c>
      <c r="X13" s="261" t="s">
        <v>75</v>
      </c>
      <c r="Y13" s="262" t="s">
        <v>68</v>
      </c>
      <c r="Z13" s="390" t="s">
        <v>78</v>
      </c>
      <c r="AA13" s="261" t="s">
        <v>67</v>
      </c>
      <c r="AB13" s="264" t="s">
        <v>128</v>
      </c>
      <c r="AC13" s="352" t="s">
        <v>99</v>
      </c>
      <c r="AD13" s="263" t="s">
        <v>102</v>
      </c>
      <c r="AE13" s="354" t="s">
        <v>105</v>
      </c>
      <c r="AF13" s="435" t="s">
        <v>96</v>
      </c>
      <c r="AG13" s="262" t="s">
        <v>26</v>
      </c>
      <c r="AH13" s="263" t="s">
        <v>31</v>
      </c>
      <c r="AI13" s="507" t="s">
        <v>108</v>
      </c>
      <c r="AJ13" s="264" t="s">
        <v>69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50" ht="13.5" thickBot="1">
      <c r="A14" s="40" t="s">
        <v>27</v>
      </c>
      <c r="B14" s="26" t="s">
        <v>28</v>
      </c>
      <c r="C14" s="36"/>
      <c r="D14" s="20" t="s">
        <v>29</v>
      </c>
      <c r="E14" s="504"/>
      <c r="F14" s="580" t="s">
        <v>86</v>
      </c>
      <c r="G14" s="595" t="s">
        <v>116</v>
      </c>
      <c r="H14" s="578"/>
      <c r="I14" s="596" t="s">
        <v>30</v>
      </c>
      <c r="J14" s="592"/>
      <c r="K14" s="178"/>
      <c r="L14" s="18"/>
      <c r="M14" s="18"/>
      <c r="N14" s="180"/>
      <c r="O14" s="21"/>
      <c r="P14" s="18"/>
      <c r="Q14" s="3"/>
      <c r="R14" s="607" t="s">
        <v>25</v>
      </c>
      <c r="S14" s="772"/>
      <c r="T14" s="37"/>
      <c r="U14" s="115" t="s">
        <v>24</v>
      </c>
      <c r="V14" s="36" t="s">
        <v>25</v>
      </c>
      <c r="W14" s="271"/>
      <c r="X14" s="361" t="s">
        <v>76</v>
      </c>
      <c r="Y14" s="266" t="s">
        <v>71</v>
      </c>
      <c r="Z14" s="447" t="s">
        <v>76</v>
      </c>
      <c r="AA14" s="446" t="s">
        <v>70</v>
      </c>
      <c r="AB14" s="549" t="s">
        <v>16</v>
      </c>
      <c r="AC14" s="363" t="s">
        <v>98</v>
      </c>
      <c r="AD14" s="266" t="s">
        <v>103</v>
      </c>
      <c r="AE14" s="549" t="s">
        <v>106</v>
      </c>
      <c r="AF14" s="514" t="s">
        <v>97</v>
      </c>
      <c r="AG14" s="265"/>
      <c r="AH14" s="265"/>
      <c r="AI14" s="509" t="s">
        <v>109</v>
      </c>
      <c r="AJ14" s="267" t="s">
        <v>72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3.5" thickBot="1">
      <c r="A15" s="541"/>
      <c r="B15" s="31" t="s">
        <v>132</v>
      </c>
      <c r="C15" s="542">
        <f>D15+E15+F15+G15+H15</f>
        <v>622967</v>
      </c>
      <c r="D15" s="431">
        <v>500000</v>
      </c>
      <c r="E15" s="533">
        <v>122967</v>
      </c>
      <c r="F15" s="588">
        <v>0</v>
      </c>
      <c r="G15" s="597">
        <v>0</v>
      </c>
      <c r="H15" s="543">
        <v>0</v>
      </c>
      <c r="I15" s="429">
        <v>0</v>
      </c>
      <c r="J15" s="429">
        <f>K15+O15+P15+Q15+R15+S15</f>
        <v>1414697</v>
      </c>
      <c r="K15" s="431">
        <f>L15+N15</f>
        <v>619747</v>
      </c>
      <c r="L15" s="533">
        <v>602562</v>
      </c>
      <c r="M15" s="543"/>
      <c r="N15" s="543">
        <v>17185</v>
      </c>
      <c r="O15" s="543">
        <v>210714</v>
      </c>
      <c r="P15" s="533">
        <v>6026</v>
      </c>
      <c r="Q15" s="543">
        <v>0</v>
      </c>
      <c r="R15" s="533">
        <v>282080</v>
      </c>
      <c r="S15" s="429">
        <v>296130</v>
      </c>
      <c r="T15" s="431">
        <f>S15+U15</f>
        <v>479947</v>
      </c>
      <c r="U15" s="430">
        <v>183817</v>
      </c>
      <c r="V15" s="480">
        <v>0</v>
      </c>
      <c r="W15" s="532">
        <v>1598514</v>
      </c>
      <c r="X15" s="431">
        <v>0</v>
      </c>
      <c r="Y15" s="533">
        <v>0</v>
      </c>
      <c r="Z15" s="535">
        <v>0</v>
      </c>
      <c r="AA15" s="551">
        <v>1598514</v>
      </c>
      <c r="AB15" s="536">
        <v>144667</v>
      </c>
      <c r="AC15" s="537">
        <v>548402</v>
      </c>
      <c r="AD15" s="534"/>
      <c r="AE15" s="536">
        <v>54160</v>
      </c>
      <c r="AF15" s="537">
        <v>0</v>
      </c>
      <c r="AG15" s="534">
        <v>0</v>
      </c>
      <c r="AH15" s="534">
        <v>0</v>
      </c>
      <c r="AI15" s="535">
        <v>0</v>
      </c>
      <c r="AJ15" s="536">
        <v>0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s="49" customFormat="1" ht="12.75" hidden="1">
      <c r="A16" s="42"/>
      <c r="B16" s="355" t="s">
        <v>85</v>
      </c>
      <c r="C16" s="106"/>
      <c r="D16" s="105"/>
      <c r="E16" s="102"/>
      <c r="F16" s="582"/>
      <c r="G16" s="105"/>
      <c r="H16" s="102"/>
      <c r="I16" s="104"/>
      <c r="J16" s="104">
        <f>K16+O16+P16+Q16+R16+S16</f>
        <v>0</v>
      </c>
      <c r="K16" s="105"/>
      <c r="L16" s="103"/>
      <c r="M16" s="102"/>
      <c r="N16" s="102"/>
      <c r="O16" s="102"/>
      <c r="P16" s="103"/>
      <c r="Q16" s="102"/>
      <c r="R16" s="103"/>
      <c r="S16" s="104"/>
      <c r="T16" s="102">
        <f>S16+U16</f>
        <v>0</v>
      </c>
      <c r="U16" s="119"/>
      <c r="V16" s="316"/>
      <c r="W16" s="277">
        <f>U16+J16</f>
        <v>0</v>
      </c>
      <c r="X16" s="359"/>
      <c r="Y16" s="67"/>
      <c r="Z16" s="324"/>
      <c r="AA16" s="66"/>
      <c r="AB16" s="268"/>
      <c r="AC16" s="69"/>
      <c r="AD16" s="67"/>
      <c r="AE16" s="268"/>
      <c r="AF16" s="69"/>
      <c r="AG16" s="67"/>
      <c r="AH16" s="67"/>
      <c r="AI16" s="324"/>
      <c r="AJ16" s="268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</row>
    <row r="17" spans="1:50" ht="12.75">
      <c r="A17" s="5"/>
      <c r="B17" s="113" t="s">
        <v>32</v>
      </c>
      <c r="C17" s="191"/>
      <c r="D17" s="192"/>
      <c r="E17" s="195"/>
      <c r="F17" s="196"/>
      <c r="G17" s="192"/>
      <c r="H17" s="193"/>
      <c r="I17" s="194"/>
      <c r="J17" s="242"/>
      <c r="K17" s="241"/>
      <c r="L17" s="193"/>
      <c r="M17" s="195"/>
      <c r="N17" s="195"/>
      <c r="O17" s="195"/>
      <c r="P17" s="193"/>
      <c r="Q17" s="195"/>
      <c r="R17" s="840"/>
      <c r="S17" s="736"/>
      <c r="T17" s="317"/>
      <c r="U17" s="196"/>
      <c r="V17" s="197"/>
      <c r="W17" s="278"/>
      <c r="X17" s="378"/>
      <c r="Y17" s="563"/>
      <c r="Z17" s="410"/>
      <c r="AA17" s="530"/>
      <c r="AB17" s="1002"/>
      <c r="AC17" s="393"/>
      <c r="AD17" s="269"/>
      <c r="AE17" s="282"/>
      <c r="AF17" s="392"/>
      <c r="AG17" s="269"/>
      <c r="AH17" s="269"/>
      <c r="AI17" s="323"/>
      <c r="AJ17" s="282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2.75">
      <c r="A18" s="731">
        <v>1</v>
      </c>
      <c r="B18" s="733" t="s">
        <v>134</v>
      </c>
      <c r="C18" s="792"/>
      <c r="D18" s="793"/>
      <c r="E18" s="794"/>
      <c r="F18" s="795"/>
      <c r="G18" s="793"/>
      <c r="H18" s="796"/>
      <c r="I18" s="797"/>
      <c r="J18" s="798">
        <f aca="true" t="shared" si="0" ref="J18:J37">K18+O18+P18+Q18+R18+S18</f>
        <v>38510</v>
      </c>
      <c r="K18" s="313">
        <f>L18+N18</f>
        <v>0</v>
      </c>
      <c r="L18" s="799"/>
      <c r="M18" s="706"/>
      <c r="N18" s="799"/>
      <c r="O18" s="794"/>
      <c r="P18" s="796"/>
      <c r="Q18" s="794"/>
      <c r="R18" s="707"/>
      <c r="S18" s="805">
        <v>38510</v>
      </c>
      <c r="T18" s="800">
        <f aca="true" t="shared" si="1" ref="T18:T24">S18+U18</f>
        <v>0</v>
      </c>
      <c r="U18" s="795">
        <v>-38510</v>
      </c>
      <c r="V18" s="801"/>
      <c r="W18" s="802">
        <f aca="true" t="shared" si="2" ref="W18:W24">U18+J18</f>
        <v>0</v>
      </c>
      <c r="X18" s="793"/>
      <c r="Y18" s="803"/>
      <c r="Z18" s="707"/>
      <c r="AA18" s="717"/>
      <c r="AB18" s="805"/>
      <c r="AC18" s="794"/>
      <c r="AD18" s="804"/>
      <c r="AE18" s="805"/>
      <c r="AF18" s="392"/>
      <c r="AG18" s="269"/>
      <c r="AH18" s="269"/>
      <c r="AI18" s="323"/>
      <c r="AJ18" s="282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46" ht="13.5" thickBot="1">
      <c r="A19" s="190">
        <v>3</v>
      </c>
      <c r="B19" s="142" t="s">
        <v>135</v>
      </c>
      <c r="C19" s="215"/>
      <c r="D19" s="274"/>
      <c r="E19" s="564"/>
      <c r="F19" s="589"/>
      <c r="G19" s="274"/>
      <c r="H19" s="467"/>
      <c r="I19" s="215"/>
      <c r="J19" s="215">
        <f t="shared" si="0"/>
        <v>-3683</v>
      </c>
      <c r="K19" s="274">
        <f aca="true" t="shared" si="3" ref="K19:K24">L19+N19</f>
        <v>0</v>
      </c>
      <c r="L19" s="247"/>
      <c r="M19" s="247"/>
      <c r="N19" s="565"/>
      <c r="O19" s="247"/>
      <c r="P19" s="247"/>
      <c r="Q19" s="247"/>
      <c r="R19" s="838">
        <v>-12420</v>
      </c>
      <c r="S19" s="521">
        <v>8737</v>
      </c>
      <c r="T19" s="204">
        <f t="shared" si="1"/>
        <v>12420</v>
      </c>
      <c r="U19" s="230">
        <v>3683</v>
      </c>
      <c r="V19" s="229"/>
      <c r="W19" s="272">
        <f t="shared" si="2"/>
        <v>0</v>
      </c>
      <c r="X19" s="468"/>
      <c r="Y19" s="386"/>
      <c r="Z19" s="448"/>
      <c r="AA19" s="428"/>
      <c r="AB19" s="1003"/>
      <c r="AC19" s="395"/>
      <c r="AD19" s="467"/>
      <c r="AE19" s="521"/>
      <c r="AF19" s="231"/>
      <c r="AG19" s="283"/>
      <c r="AH19" s="283"/>
      <c r="AI19" s="508"/>
      <c r="AJ19" s="288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12.75" hidden="1">
      <c r="A20" s="423"/>
      <c r="B20" s="142"/>
      <c r="C20" s="208"/>
      <c r="D20" s="231"/>
      <c r="E20" s="231"/>
      <c r="F20" s="585"/>
      <c r="G20" s="219"/>
      <c r="H20" s="228"/>
      <c r="I20" s="208"/>
      <c r="J20" s="208">
        <f t="shared" si="0"/>
        <v>0</v>
      </c>
      <c r="K20" s="219">
        <f t="shared" si="3"/>
        <v>0</v>
      </c>
      <c r="L20" s="216"/>
      <c r="M20" s="217"/>
      <c r="N20" s="216"/>
      <c r="O20" s="216"/>
      <c r="P20" s="216"/>
      <c r="Q20" s="216"/>
      <c r="R20" s="253"/>
      <c r="S20" s="841"/>
      <c r="T20" s="274">
        <f t="shared" si="1"/>
        <v>0</v>
      </c>
      <c r="U20" s="314"/>
      <c r="V20" s="229"/>
      <c r="W20" s="272">
        <f t="shared" si="2"/>
        <v>0</v>
      </c>
      <c r="X20" s="383"/>
      <c r="Y20" s="381"/>
      <c r="Z20" s="449"/>
      <c r="AA20" s="428"/>
      <c r="AB20" s="1003"/>
      <c r="AC20" s="395"/>
      <c r="AD20" s="228"/>
      <c r="AE20" s="288"/>
      <c r="AF20" s="231"/>
      <c r="AG20" s="283"/>
      <c r="AH20" s="283"/>
      <c r="AI20" s="508"/>
      <c r="AJ20" s="288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2.75" hidden="1">
      <c r="A21" s="109"/>
      <c r="B21" s="48"/>
      <c r="C21" s="52"/>
      <c r="D21" s="55"/>
      <c r="E21" s="55"/>
      <c r="F21" s="60"/>
      <c r="G21" s="53"/>
      <c r="H21" s="54"/>
      <c r="I21" s="52"/>
      <c r="J21" s="52">
        <f t="shared" si="0"/>
        <v>0</v>
      </c>
      <c r="K21" s="53">
        <f t="shared" si="3"/>
        <v>0</v>
      </c>
      <c r="L21" s="166"/>
      <c r="M21" s="166"/>
      <c r="N21" s="421"/>
      <c r="O21" s="166"/>
      <c r="P21" s="166"/>
      <c r="Q21" s="166"/>
      <c r="R21" s="182"/>
      <c r="S21" s="152"/>
      <c r="T21" s="86">
        <f t="shared" si="1"/>
        <v>0</v>
      </c>
      <c r="U21" s="182"/>
      <c r="V21" s="134"/>
      <c r="W21" s="272">
        <f t="shared" si="2"/>
        <v>0</v>
      </c>
      <c r="X21" s="383"/>
      <c r="Y21" s="387"/>
      <c r="Z21" s="449"/>
      <c r="AA21" s="428"/>
      <c r="AB21" s="1003"/>
      <c r="AC21" s="395"/>
      <c r="AD21" s="54"/>
      <c r="AE21" s="150"/>
      <c r="AF21" s="55"/>
      <c r="AG21" s="249"/>
      <c r="AH21" s="249"/>
      <c r="AI21" s="330"/>
      <c r="AJ21" s="150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2.75" hidden="1">
      <c r="A22" s="245"/>
      <c r="B22" s="48"/>
      <c r="C22" s="52"/>
      <c r="D22" s="86"/>
      <c r="E22" s="273"/>
      <c r="F22" s="152"/>
      <c r="G22" s="53"/>
      <c r="H22" s="54"/>
      <c r="I22" s="52"/>
      <c r="J22" s="208">
        <f t="shared" si="0"/>
        <v>0</v>
      </c>
      <c r="K22" s="53">
        <f t="shared" si="3"/>
        <v>0</v>
      </c>
      <c r="L22" s="166"/>
      <c r="M22" s="166"/>
      <c r="N22" s="421"/>
      <c r="O22" s="166"/>
      <c r="P22" s="166"/>
      <c r="Q22" s="166"/>
      <c r="R22" s="182"/>
      <c r="S22" s="841"/>
      <c r="T22" s="313">
        <f t="shared" si="1"/>
        <v>0</v>
      </c>
      <c r="U22" s="315"/>
      <c r="V22" s="134"/>
      <c r="W22" s="209">
        <f t="shared" si="2"/>
        <v>0</v>
      </c>
      <c r="X22" s="622"/>
      <c r="Y22" s="387"/>
      <c r="Z22" s="449"/>
      <c r="AA22" s="428"/>
      <c r="AB22" s="1003"/>
      <c r="AC22" s="395"/>
      <c r="AD22" s="54"/>
      <c r="AE22" s="150"/>
      <c r="AF22" s="55"/>
      <c r="AG22" s="249"/>
      <c r="AH22" s="249"/>
      <c r="AI22" s="330"/>
      <c r="AJ22" s="150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2.75" hidden="1">
      <c r="A23" s="245"/>
      <c r="B23" s="48"/>
      <c r="C23" s="51"/>
      <c r="D23" s="53"/>
      <c r="E23" s="54"/>
      <c r="F23" s="150"/>
      <c r="G23" s="53"/>
      <c r="H23" s="54"/>
      <c r="I23" s="51"/>
      <c r="J23" s="208">
        <f t="shared" si="0"/>
        <v>0</v>
      </c>
      <c r="K23" s="53">
        <f t="shared" si="3"/>
        <v>0</v>
      </c>
      <c r="L23" s="166"/>
      <c r="M23" s="54"/>
      <c r="N23" s="421"/>
      <c r="O23" s="166"/>
      <c r="P23" s="166"/>
      <c r="Q23" s="166"/>
      <c r="R23" s="182"/>
      <c r="S23" s="841"/>
      <c r="T23" s="313">
        <f t="shared" si="1"/>
        <v>0</v>
      </c>
      <c r="U23" s="315"/>
      <c r="V23" s="165"/>
      <c r="W23" s="209">
        <f t="shared" si="2"/>
        <v>0</v>
      </c>
      <c r="X23" s="622"/>
      <c r="Y23" s="387"/>
      <c r="Z23" s="449"/>
      <c r="AA23" s="428"/>
      <c r="AB23" s="1003"/>
      <c r="AC23" s="395"/>
      <c r="AD23" s="54"/>
      <c r="AE23" s="150"/>
      <c r="AF23" s="55"/>
      <c r="AG23" s="249"/>
      <c r="AH23" s="249"/>
      <c r="AI23" s="330"/>
      <c r="AJ23" s="150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3.5" hidden="1" thickBot="1">
      <c r="A24" s="131"/>
      <c r="B24" s="48"/>
      <c r="C24" s="110"/>
      <c r="D24" s="742"/>
      <c r="E24" s="743"/>
      <c r="F24" s="744"/>
      <c r="G24" s="111"/>
      <c r="H24" s="132"/>
      <c r="I24" s="112"/>
      <c r="J24" s="52">
        <f t="shared" si="0"/>
        <v>0</v>
      </c>
      <c r="K24" s="240">
        <f t="shared" si="3"/>
        <v>0</v>
      </c>
      <c r="L24" s="132"/>
      <c r="M24" s="132"/>
      <c r="N24" s="422"/>
      <c r="O24" s="246"/>
      <c r="P24" s="132"/>
      <c r="Q24" s="132"/>
      <c r="R24" s="276"/>
      <c r="S24" s="842"/>
      <c r="T24" s="86">
        <f t="shared" si="1"/>
        <v>0</v>
      </c>
      <c r="U24" s="276"/>
      <c r="V24" s="186"/>
      <c r="W24" s="209">
        <f t="shared" si="2"/>
        <v>0</v>
      </c>
      <c r="X24" s="628"/>
      <c r="Y24" s="388"/>
      <c r="Z24" s="415"/>
      <c r="AA24" s="531"/>
      <c r="AB24" s="1004"/>
      <c r="AC24" s="396"/>
      <c r="AD24" s="132"/>
      <c r="AE24" s="444"/>
      <c r="AF24" s="439"/>
      <c r="AG24" s="289"/>
      <c r="AH24" s="289"/>
      <c r="AI24" s="328"/>
      <c r="AJ24" s="290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7.25" customHeight="1" thickBot="1">
      <c r="A25" s="135"/>
      <c r="B25" s="31" t="s">
        <v>33</v>
      </c>
      <c r="C25" s="77">
        <f>D25+H25</f>
        <v>0</v>
      </c>
      <c r="D25" s="118">
        <f aca="true" t="shared" si="4" ref="D25:I25">SUM(D19:D24)</f>
        <v>0</v>
      </c>
      <c r="E25" s="120">
        <f t="shared" si="4"/>
        <v>0</v>
      </c>
      <c r="F25" s="118">
        <f t="shared" si="4"/>
        <v>0</v>
      </c>
      <c r="G25" s="174">
        <f t="shared" si="4"/>
        <v>0</v>
      </c>
      <c r="H25" s="78">
        <f t="shared" si="4"/>
        <v>0</v>
      </c>
      <c r="I25" s="77">
        <f t="shared" si="4"/>
        <v>0</v>
      </c>
      <c r="J25" s="77">
        <f>K25+O25+P25+Q25+R25+S25</f>
        <v>34827</v>
      </c>
      <c r="K25" s="78">
        <f aca="true" t="shared" si="5" ref="K25:R25">SUM(K19:K24)</f>
        <v>0</v>
      </c>
      <c r="L25" s="78">
        <f t="shared" si="5"/>
        <v>0</v>
      </c>
      <c r="M25" s="78"/>
      <c r="N25" s="78">
        <f t="shared" si="5"/>
        <v>0</v>
      </c>
      <c r="O25" s="78">
        <f t="shared" si="5"/>
        <v>0</v>
      </c>
      <c r="P25" s="78">
        <f t="shared" si="5"/>
        <v>0</v>
      </c>
      <c r="Q25" s="118">
        <f t="shared" si="5"/>
        <v>0</v>
      </c>
      <c r="R25" s="120">
        <f t="shared" si="5"/>
        <v>-12420</v>
      </c>
      <c r="S25" s="120">
        <f>SUM(S18:S24)</f>
        <v>47247</v>
      </c>
      <c r="T25" s="120">
        <f>SUM(T19:T23)</f>
        <v>12420</v>
      </c>
      <c r="U25" s="120">
        <f>SUM(U18:U24)</f>
        <v>-34827</v>
      </c>
      <c r="V25" s="184">
        <f>SUM(V19:V23)</f>
        <v>0</v>
      </c>
      <c r="W25" s="845">
        <f>SUM(W19:W24)</f>
        <v>0</v>
      </c>
      <c r="X25" s="78">
        <f>SUM(X19:X23)</f>
        <v>0</v>
      </c>
      <c r="Y25" s="120">
        <f>SUM(Y19:Y23)</f>
        <v>0</v>
      </c>
      <c r="Z25" s="184">
        <f>SUM(Z19:Z23)</f>
        <v>0</v>
      </c>
      <c r="AA25" s="120">
        <f>SUM(AA19:AA23)</f>
        <v>0</v>
      </c>
      <c r="AB25" s="404">
        <f>SUM(AB19:AB23)</f>
        <v>0</v>
      </c>
      <c r="AC25" s="78">
        <f>SUM(AC19:AC24)</f>
        <v>0</v>
      </c>
      <c r="AD25" s="120">
        <f aca="true" t="shared" si="6" ref="AD25:AJ25">SUM(AD19:AD23)</f>
        <v>0</v>
      </c>
      <c r="AE25" s="291">
        <f t="shared" si="6"/>
        <v>0</v>
      </c>
      <c r="AF25" s="78">
        <f t="shared" si="6"/>
        <v>0</v>
      </c>
      <c r="AG25" s="248">
        <f t="shared" si="6"/>
        <v>0</v>
      </c>
      <c r="AH25" s="248">
        <f t="shared" si="6"/>
        <v>0</v>
      </c>
      <c r="AI25" s="329">
        <f t="shared" si="6"/>
        <v>0</v>
      </c>
      <c r="AJ25" s="291">
        <f t="shared" si="6"/>
        <v>0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2.75">
      <c r="A26" s="44">
        <v>3</v>
      </c>
      <c r="B26" s="48" t="s">
        <v>144</v>
      </c>
      <c r="C26" s="136"/>
      <c r="D26" s="137"/>
      <c r="E26" s="138"/>
      <c r="F26" s="373"/>
      <c r="G26" s="137"/>
      <c r="H26" s="138"/>
      <c r="I26" s="139"/>
      <c r="J26" s="140">
        <f t="shared" si="0"/>
        <v>-8500</v>
      </c>
      <c r="K26" s="141"/>
      <c r="L26" s="138"/>
      <c r="M26" s="138"/>
      <c r="N26" s="138"/>
      <c r="O26" s="138"/>
      <c r="P26" s="54"/>
      <c r="Q26" s="182"/>
      <c r="R26" s="470">
        <v>-8500</v>
      </c>
      <c r="S26" s="166"/>
      <c r="T26" s="433">
        <f>S26+U26</f>
        <v>8500</v>
      </c>
      <c r="U26" s="470">
        <v>8500</v>
      </c>
      <c r="V26" s="843"/>
      <c r="W26" s="134">
        <f aca="true" t="shared" si="7" ref="W26:W37">U26+J26</f>
        <v>0</v>
      </c>
      <c r="X26" s="55"/>
      <c r="Y26" s="54"/>
      <c r="Z26" s="182"/>
      <c r="AA26" s="343"/>
      <c r="AB26" s="206"/>
      <c r="AC26" s="128"/>
      <c r="AD26" s="54"/>
      <c r="AE26" s="150"/>
      <c r="AF26" s="55"/>
      <c r="AG26" s="249"/>
      <c r="AH26" s="249"/>
      <c r="AI26" s="330"/>
      <c r="AJ26" s="150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2.75">
      <c r="A27" s="44">
        <v>3</v>
      </c>
      <c r="B27" s="48" t="s">
        <v>147</v>
      </c>
      <c r="C27" s="52"/>
      <c r="D27" s="60"/>
      <c r="E27" s="54"/>
      <c r="F27" s="60"/>
      <c r="G27" s="53"/>
      <c r="H27" s="55"/>
      <c r="I27" s="52"/>
      <c r="J27" s="52">
        <f t="shared" si="0"/>
        <v>5246</v>
      </c>
      <c r="K27" s="55"/>
      <c r="L27" s="55"/>
      <c r="M27" s="55"/>
      <c r="N27" s="55"/>
      <c r="O27" s="55"/>
      <c r="P27" s="55"/>
      <c r="Q27" s="60"/>
      <c r="R27" s="54">
        <v>5246</v>
      </c>
      <c r="S27" s="54"/>
      <c r="T27" s="433">
        <f>S27+U27</f>
        <v>0</v>
      </c>
      <c r="U27" s="273"/>
      <c r="V27" s="182"/>
      <c r="W27" s="59">
        <f t="shared" si="7"/>
        <v>5246</v>
      </c>
      <c r="X27" s="55"/>
      <c r="Y27" s="54"/>
      <c r="Z27" s="182"/>
      <c r="AA27" s="343">
        <v>5246</v>
      </c>
      <c r="AB27" s="206"/>
      <c r="AC27" s="128"/>
      <c r="AD27" s="54"/>
      <c r="AE27" s="150"/>
      <c r="AF27" s="55"/>
      <c r="AG27" s="249"/>
      <c r="AH27" s="249"/>
      <c r="AI27" s="330"/>
      <c r="AJ27" s="150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2.75">
      <c r="A28" s="44">
        <v>3</v>
      </c>
      <c r="B28" s="143" t="s">
        <v>155</v>
      </c>
      <c r="C28" s="52"/>
      <c r="D28" s="60"/>
      <c r="E28" s="54"/>
      <c r="F28" s="60"/>
      <c r="G28" s="53"/>
      <c r="H28" s="55"/>
      <c r="I28" s="52"/>
      <c r="J28" s="52">
        <f t="shared" si="0"/>
        <v>-508</v>
      </c>
      <c r="K28" s="55"/>
      <c r="L28" s="55"/>
      <c r="M28" s="55"/>
      <c r="N28" s="55"/>
      <c r="O28" s="55"/>
      <c r="P28" s="55"/>
      <c r="Q28" s="60"/>
      <c r="R28" s="54">
        <v>-508</v>
      </c>
      <c r="S28" s="54"/>
      <c r="T28" s="54">
        <f>S28+U28</f>
        <v>0</v>
      </c>
      <c r="U28" s="54"/>
      <c r="V28" s="182"/>
      <c r="W28" s="59">
        <f t="shared" si="7"/>
        <v>-508</v>
      </c>
      <c r="X28" s="55"/>
      <c r="Y28" s="54"/>
      <c r="Z28" s="182"/>
      <c r="AA28" s="54">
        <v>-508</v>
      </c>
      <c r="AB28" s="149"/>
      <c r="AC28" s="176"/>
      <c r="AD28" s="54"/>
      <c r="AE28" s="150"/>
      <c r="AF28" s="55"/>
      <c r="AG28" s="167"/>
      <c r="AH28" s="167"/>
      <c r="AI28" s="330"/>
      <c r="AJ28" s="150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3.5" thickBot="1">
      <c r="A29" s="177">
        <v>1</v>
      </c>
      <c r="B29" s="872" t="s">
        <v>158</v>
      </c>
      <c r="C29" s="52"/>
      <c r="D29" s="60"/>
      <c r="E29" s="54"/>
      <c r="F29" s="60"/>
      <c r="G29" s="53"/>
      <c r="H29" s="55"/>
      <c r="I29" s="52"/>
      <c r="J29" s="645">
        <f t="shared" si="0"/>
        <v>-350</v>
      </c>
      <c r="K29" s="55"/>
      <c r="L29" s="55"/>
      <c r="M29" s="55"/>
      <c r="N29" s="55"/>
      <c r="O29" s="55"/>
      <c r="P29" s="55"/>
      <c r="Q29" s="60"/>
      <c r="R29" s="54"/>
      <c r="S29" s="877">
        <v>-350</v>
      </c>
      <c r="T29" s="877">
        <f>S29+U29</f>
        <v>0</v>
      </c>
      <c r="U29" s="877">
        <v>350</v>
      </c>
      <c r="V29" s="182"/>
      <c r="W29" s="59">
        <f t="shared" si="7"/>
        <v>0</v>
      </c>
      <c r="X29" s="55"/>
      <c r="Y29" s="54"/>
      <c r="Z29" s="182"/>
      <c r="AA29" s="343"/>
      <c r="AB29" s="149"/>
      <c r="AC29" s="176"/>
      <c r="AD29" s="54"/>
      <c r="AE29" s="150"/>
      <c r="AF29" s="55"/>
      <c r="AG29" s="167"/>
      <c r="AH29" s="167"/>
      <c r="AI29" s="330"/>
      <c r="AJ29" s="150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2.75" hidden="1">
      <c r="A30" s="83">
        <v>3</v>
      </c>
      <c r="B30" s="143" t="s">
        <v>154</v>
      </c>
      <c r="C30" s="84"/>
      <c r="D30" s="151"/>
      <c r="E30" s="273"/>
      <c r="F30" s="151"/>
      <c r="G30" s="86"/>
      <c r="H30" s="85"/>
      <c r="I30" s="84"/>
      <c r="J30" s="52">
        <f t="shared" si="0"/>
        <v>0</v>
      </c>
      <c r="K30" s="85"/>
      <c r="L30" s="85"/>
      <c r="M30" s="85"/>
      <c r="N30" s="85"/>
      <c r="O30" s="85"/>
      <c r="P30" s="85"/>
      <c r="Q30" s="151"/>
      <c r="R30" s="273"/>
      <c r="S30" s="273"/>
      <c r="T30" s="273">
        <f>S30+U30</f>
        <v>0</v>
      </c>
      <c r="U30" s="273"/>
      <c r="V30" s="182"/>
      <c r="W30" s="59">
        <f t="shared" si="7"/>
        <v>0</v>
      </c>
      <c r="X30" s="85"/>
      <c r="Y30" s="273"/>
      <c r="Z30" s="181"/>
      <c r="AA30" s="343"/>
      <c r="AB30" s="206"/>
      <c r="AC30" s="128"/>
      <c r="AD30" s="273"/>
      <c r="AE30" s="152"/>
      <c r="AF30" s="85"/>
      <c r="AG30" s="249"/>
      <c r="AH30" s="249"/>
      <c r="AI30" s="327"/>
      <c r="AJ30" s="152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2.75" hidden="1">
      <c r="A31" s="88">
        <v>3</v>
      </c>
      <c r="B31" s="143" t="s">
        <v>154</v>
      </c>
      <c r="C31" s="84"/>
      <c r="D31" s="151"/>
      <c r="E31" s="273"/>
      <c r="F31" s="151"/>
      <c r="G31" s="86"/>
      <c r="H31" s="85"/>
      <c r="I31" s="84"/>
      <c r="J31" s="84">
        <f t="shared" si="0"/>
        <v>0</v>
      </c>
      <c r="K31" s="85"/>
      <c r="L31" s="85"/>
      <c r="M31" s="85"/>
      <c r="N31" s="85"/>
      <c r="O31" s="85"/>
      <c r="P31" s="85"/>
      <c r="Q31" s="151"/>
      <c r="R31" s="273"/>
      <c r="S31" s="273"/>
      <c r="T31" s="273">
        <f aca="true" t="shared" si="8" ref="T31:T38">S31+U31</f>
        <v>0</v>
      </c>
      <c r="U31" s="273"/>
      <c r="V31" s="181"/>
      <c r="W31" s="87">
        <f t="shared" si="7"/>
        <v>0</v>
      </c>
      <c r="X31" s="85"/>
      <c r="Y31" s="273"/>
      <c r="Z31" s="181"/>
      <c r="AA31" s="343"/>
      <c r="AB31" s="206"/>
      <c r="AC31" s="128"/>
      <c r="AD31" s="273"/>
      <c r="AE31" s="152"/>
      <c r="AF31" s="85"/>
      <c r="AG31" s="249"/>
      <c r="AH31" s="249"/>
      <c r="AI31" s="327"/>
      <c r="AJ31" s="152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2.75" hidden="1">
      <c r="A32" s="88">
        <v>3</v>
      </c>
      <c r="B32" s="143" t="s">
        <v>154</v>
      </c>
      <c r="C32" s="84"/>
      <c r="D32" s="151"/>
      <c r="E32" s="273"/>
      <c r="F32" s="151"/>
      <c r="G32" s="86"/>
      <c r="H32" s="85"/>
      <c r="I32" s="84"/>
      <c r="J32" s="84">
        <f t="shared" si="0"/>
        <v>0</v>
      </c>
      <c r="K32" s="85"/>
      <c r="L32" s="85"/>
      <c r="M32" s="85"/>
      <c r="N32" s="85"/>
      <c r="O32" s="85"/>
      <c r="P32" s="85"/>
      <c r="Q32" s="151"/>
      <c r="R32" s="273"/>
      <c r="S32" s="273"/>
      <c r="T32" s="273">
        <f t="shared" si="8"/>
        <v>0</v>
      </c>
      <c r="U32" s="273"/>
      <c r="V32" s="181"/>
      <c r="W32" s="87">
        <f t="shared" si="7"/>
        <v>0</v>
      </c>
      <c r="X32" s="85"/>
      <c r="Y32" s="273"/>
      <c r="Z32" s="181"/>
      <c r="AA32" s="343"/>
      <c r="AB32" s="206"/>
      <c r="AC32" s="128"/>
      <c r="AD32" s="273"/>
      <c r="AE32" s="152"/>
      <c r="AF32" s="85"/>
      <c r="AG32" s="249"/>
      <c r="AH32" s="249"/>
      <c r="AI32" s="327"/>
      <c r="AJ32" s="152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2.75" hidden="1">
      <c r="A33" s="88">
        <v>3</v>
      </c>
      <c r="B33" s="143" t="s">
        <v>154</v>
      </c>
      <c r="C33" s="84"/>
      <c r="D33" s="151"/>
      <c r="E33" s="273"/>
      <c r="F33" s="151"/>
      <c r="G33" s="86"/>
      <c r="H33" s="85"/>
      <c r="I33" s="84"/>
      <c r="J33" s="84">
        <f t="shared" si="0"/>
        <v>0</v>
      </c>
      <c r="K33" s="85"/>
      <c r="L33" s="85"/>
      <c r="M33" s="85"/>
      <c r="N33" s="85"/>
      <c r="O33" s="85"/>
      <c r="P33" s="85"/>
      <c r="Q33" s="151"/>
      <c r="R33" s="273"/>
      <c r="S33" s="273"/>
      <c r="T33" s="273">
        <f t="shared" si="8"/>
        <v>0</v>
      </c>
      <c r="U33" s="273"/>
      <c r="V33" s="181"/>
      <c r="W33" s="87">
        <f t="shared" si="7"/>
        <v>0</v>
      </c>
      <c r="X33" s="85"/>
      <c r="Y33" s="273"/>
      <c r="Z33" s="181"/>
      <c r="AA33" s="343"/>
      <c r="AB33" s="206"/>
      <c r="AC33" s="128"/>
      <c r="AD33" s="273"/>
      <c r="AE33" s="152"/>
      <c r="AF33" s="85"/>
      <c r="AG33" s="249"/>
      <c r="AH33" s="249"/>
      <c r="AI33" s="327"/>
      <c r="AJ33" s="152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3.5" hidden="1" thickBot="1">
      <c r="A34" s="88"/>
      <c r="B34" s="143"/>
      <c r="C34" s="84"/>
      <c r="D34" s="151"/>
      <c r="E34" s="273"/>
      <c r="F34" s="151"/>
      <c r="G34" s="86"/>
      <c r="H34" s="85"/>
      <c r="I34" s="84"/>
      <c r="J34" s="84">
        <f t="shared" si="0"/>
        <v>0</v>
      </c>
      <c r="K34" s="85"/>
      <c r="L34" s="85"/>
      <c r="M34" s="85"/>
      <c r="N34" s="85"/>
      <c r="O34" s="85"/>
      <c r="P34" s="85"/>
      <c r="Q34" s="151"/>
      <c r="R34" s="273"/>
      <c r="S34" s="273"/>
      <c r="T34" s="273">
        <f t="shared" si="8"/>
        <v>0</v>
      </c>
      <c r="U34" s="273"/>
      <c r="V34" s="181"/>
      <c r="W34" s="87">
        <f t="shared" si="7"/>
        <v>0</v>
      </c>
      <c r="X34" s="85"/>
      <c r="Y34" s="273"/>
      <c r="Z34" s="181"/>
      <c r="AA34" s="343"/>
      <c r="AB34" s="206"/>
      <c r="AC34" s="128"/>
      <c r="AD34" s="273"/>
      <c r="AE34" s="152"/>
      <c r="AF34" s="85"/>
      <c r="AG34" s="249"/>
      <c r="AH34" s="249"/>
      <c r="AI34" s="327"/>
      <c r="AJ34" s="152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2.75" hidden="1">
      <c r="A35" s="88"/>
      <c r="B35" s="143"/>
      <c r="C35" s="84"/>
      <c r="D35" s="151"/>
      <c r="E35" s="273"/>
      <c r="F35" s="151"/>
      <c r="G35" s="86"/>
      <c r="H35" s="85"/>
      <c r="I35" s="84"/>
      <c r="J35" s="84">
        <f t="shared" si="0"/>
        <v>0</v>
      </c>
      <c r="K35" s="85"/>
      <c r="L35" s="85"/>
      <c r="M35" s="85"/>
      <c r="N35" s="85"/>
      <c r="O35" s="85"/>
      <c r="P35" s="85"/>
      <c r="Q35" s="151"/>
      <c r="R35" s="273"/>
      <c r="S35" s="273"/>
      <c r="T35" s="273">
        <f t="shared" si="8"/>
        <v>0</v>
      </c>
      <c r="U35" s="273"/>
      <c r="V35" s="181"/>
      <c r="W35" s="87">
        <f t="shared" si="7"/>
        <v>0</v>
      </c>
      <c r="X35" s="85"/>
      <c r="Y35" s="273"/>
      <c r="Z35" s="181"/>
      <c r="AA35" s="343"/>
      <c r="AB35" s="206"/>
      <c r="AC35" s="128"/>
      <c r="AD35" s="273"/>
      <c r="AE35" s="152"/>
      <c r="AF35" s="85"/>
      <c r="AG35" s="249"/>
      <c r="AH35" s="249"/>
      <c r="AI35" s="327"/>
      <c r="AJ35" s="152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2.75" hidden="1">
      <c r="A36" s="88"/>
      <c r="B36" s="143"/>
      <c r="C36" s="84"/>
      <c r="D36" s="151"/>
      <c r="E36" s="273"/>
      <c r="F36" s="151"/>
      <c r="G36" s="86"/>
      <c r="H36" s="85"/>
      <c r="I36" s="84"/>
      <c r="J36" s="84">
        <f t="shared" si="0"/>
        <v>0</v>
      </c>
      <c r="K36" s="85"/>
      <c r="L36" s="85"/>
      <c r="M36" s="85"/>
      <c r="N36" s="85"/>
      <c r="O36" s="85"/>
      <c r="P36" s="85"/>
      <c r="Q36" s="151"/>
      <c r="R36" s="273"/>
      <c r="S36" s="273"/>
      <c r="T36" s="273">
        <f t="shared" si="8"/>
        <v>0</v>
      </c>
      <c r="U36" s="273"/>
      <c r="V36" s="181"/>
      <c r="W36" s="87">
        <f t="shared" si="7"/>
        <v>0</v>
      </c>
      <c r="X36" s="85"/>
      <c r="Y36" s="273"/>
      <c r="Z36" s="181"/>
      <c r="AA36" s="343"/>
      <c r="AB36" s="206"/>
      <c r="AC36" s="128"/>
      <c r="AD36" s="273"/>
      <c r="AE36" s="152"/>
      <c r="AF36" s="85"/>
      <c r="AG36" s="249"/>
      <c r="AH36" s="249"/>
      <c r="AI36" s="327"/>
      <c r="AJ36" s="152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2.75" hidden="1">
      <c r="A37" s="88"/>
      <c r="B37" s="143"/>
      <c r="C37" s="84"/>
      <c r="D37" s="151"/>
      <c r="E37" s="273"/>
      <c r="F37" s="151"/>
      <c r="G37" s="86"/>
      <c r="H37" s="85"/>
      <c r="I37" s="84"/>
      <c r="J37" s="84">
        <f t="shared" si="0"/>
        <v>0</v>
      </c>
      <c r="K37" s="85"/>
      <c r="L37" s="85"/>
      <c r="M37" s="85"/>
      <c r="N37" s="85"/>
      <c r="O37" s="85"/>
      <c r="P37" s="85"/>
      <c r="Q37" s="151"/>
      <c r="R37" s="273"/>
      <c r="S37" s="273"/>
      <c r="T37" s="273">
        <f t="shared" si="8"/>
        <v>0</v>
      </c>
      <c r="U37" s="273"/>
      <c r="V37" s="181"/>
      <c r="W37" s="87">
        <f t="shared" si="7"/>
        <v>0</v>
      </c>
      <c r="X37" s="85"/>
      <c r="Y37" s="273"/>
      <c r="Z37" s="181"/>
      <c r="AA37" s="343"/>
      <c r="AB37" s="206"/>
      <c r="AC37" s="128"/>
      <c r="AD37" s="273"/>
      <c r="AE37" s="152"/>
      <c r="AF37" s="85"/>
      <c r="AG37" s="249"/>
      <c r="AH37" s="249"/>
      <c r="AI37" s="327"/>
      <c r="AJ37" s="152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13.5" hidden="1" thickBot="1">
      <c r="A38" s="88"/>
      <c r="B38" s="143"/>
      <c r="C38" s="84"/>
      <c r="D38" s="151"/>
      <c r="E38" s="273"/>
      <c r="F38" s="151"/>
      <c r="G38" s="86"/>
      <c r="H38" s="85"/>
      <c r="I38" s="84"/>
      <c r="J38" s="84">
        <f>K38+O38+P38+Q38+R38</f>
        <v>0</v>
      </c>
      <c r="K38" s="85"/>
      <c r="L38" s="85"/>
      <c r="M38" s="85"/>
      <c r="N38" s="85"/>
      <c r="O38" s="85"/>
      <c r="P38" s="85"/>
      <c r="Q38" s="151"/>
      <c r="R38" s="273"/>
      <c r="S38" s="273"/>
      <c r="T38" s="273">
        <f t="shared" si="8"/>
        <v>0</v>
      </c>
      <c r="U38" s="273"/>
      <c r="V38" s="181"/>
      <c r="W38" s="87">
        <f>J38+U38</f>
        <v>0</v>
      </c>
      <c r="X38" s="85"/>
      <c r="Y38" s="273"/>
      <c r="Z38" s="181"/>
      <c r="AA38" s="343"/>
      <c r="AB38" s="206"/>
      <c r="AC38" s="128"/>
      <c r="AD38" s="273"/>
      <c r="AE38" s="152"/>
      <c r="AF38" s="85"/>
      <c r="AG38" s="249"/>
      <c r="AH38" s="249"/>
      <c r="AI38" s="327"/>
      <c r="AJ38" s="152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3.5" thickBot="1">
      <c r="A39" s="97"/>
      <c r="B39" s="31" t="s">
        <v>34</v>
      </c>
      <c r="C39" s="77">
        <f aca="true" t="shared" si="9" ref="C39:V39">SUM(C26:C38)</f>
        <v>0</v>
      </c>
      <c r="D39" s="118">
        <f t="shared" si="9"/>
        <v>0</v>
      </c>
      <c r="E39" s="120"/>
      <c r="F39" s="118"/>
      <c r="G39" s="174"/>
      <c r="H39" s="78">
        <f t="shared" si="9"/>
        <v>0</v>
      </c>
      <c r="I39" s="77">
        <f t="shared" si="9"/>
        <v>0</v>
      </c>
      <c r="J39" s="77">
        <f t="shared" si="9"/>
        <v>-4112</v>
      </c>
      <c r="K39" s="78">
        <f t="shared" si="9"/>
        <v>0</v>
      </c>
      <c r="L39" s="78">
        <f t="shared" si="9"/>
        <v>0</v>
      </c>
      <c r="M39" s="78"/>
      <c r="N39" s="78">
        <f t="shared" si="9"/>
        <v>0</v>
      </c>
      <c r="O39" s="78">
        <f t="shared" si="9"/>
        <v>0</v>
      </c>
      <c r="P39" s="78">
        <f t="shared" si="9"/>
        <v>0</v>
      </c>
      <c r="Q39" s="118">
        <f t="shared" si="9"/>
        <v>0</v>
      </c>
      <c r="R39" s="120">
        <f t="shared" si="9"/>
        <v>-3762</v>
      </c>
      <c r="S39" s="120">
        <f t="shared" si="9"/>
        <v>-350</v>
      </c>
      <c r="T39" s="120">
        <f t="shared" si="9"/>
        <v>8500</v>
      </c>
      <c r="U39" s="120">
        <f t="shared" si="9"/>
        <v>8850</v>
      </c>
      <c r="V39" s="184">
        <f t="shared" si="9"/>
        <v>0</v>
      </c>
      <c r="W39" s="845">
        <f>U39+J39</f>
        <v>4738</v>
      </c>
      <c r="X39" s="78">
        <f>SUM(X26:X38)</f>
        <v>0</v>
      </c>
      <c r="Y39" s="120">
        <f>SUM(Y26:Y38)</f>
        <v>0</v>
      </c>
      <c r="Z39" s="184"/>
      <c r="AA39" s="342">
        <f>SUM(AA26:AA38)</f>
        <v>4738</v>
      </c>
      <c r="AB39" s="404"/>
      <c r="AC39" s="397">
        <f>SUM(AC26:AC38)</f>
        <v>0</v>
      </c>
      <c r="AD39" s="120">
        <f>SUM(AD26:AD38)</f>
        <v>0</v>
      </c>
      <c r="AE39" s="291">
        <f>SUM(AE26:AE38)</f>
        <v>0</v>
      </c>
      <c r="AF39" s="78"/>
      <c r="AG39" s="248"/>
      <c r="AH39" s="248"/>
      <c r="AI39" s="329"/>
      <c r="AJ39" s="291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2.75">
      <c r="A40" s="89">
        <v>3</v>
      </c>
      <c r="B40" s="136" t="s">
        <v>165</v>
      </c>
      <c r="C40" s="90">
        <f>D40+H40</f>
        <v>0</v>
      </c>
      <c r="D40" s="154"/>
      <c r="E40" s="187"/>
      <c r="F40" s="154"/>
      <c r="G40" s="92"/>
      <c r="H40" s="91"/>
      <c r="I40" s="90"/>
      <c r="J40" s="884">
        <f aca="true" t="shared" si="10" ref="J40:J51">K40+O40+P40+Q40+R40+S40</f>
        <v>2197</v>
      </c>
      <c r="K40" s="885">
        <f>L40+N40</f>
        <v>0</v>
      </c>
      <c r="L40" s="885"/>
      <c r="M40" s="885"/>
      <c r="N40" s="885"/>
      <c r="O40" s="885"/>
      <c r="P40" s="885"/>
      <c r="Q40" s="886"/>
      <c r="R40" s="887">
        <v>2197</v>
      </c>
      <c r="S40" s="887"/>
      <c r="T40" s="887">
        <f aca="true" t="shared" si="11" ref="T40:T47">S40+U40</f>
        <v>0</v>
      </c>
      <c r="U40" s="887"/>
      <c r="V40" s="888"/>
      <c r="W40" s="889">
        <f>J40+U40+V40</f>
        <v>2197</v>
      </c>
      <c r="X40" s="885"/>
      <c r="Y40" s="887"/>
      <c r="Z40" s="888"/>
      <c r="AA40" s="890">
        <v>2197</v>
      </c>
      <c r="AB40" s="1005"/>
      <c r="AC40" s="891"/>
      <c r="AD40" s="887"/>
      <c r="AE40" s="892"/>
      <c r="AF40" s="91"/>
      <c r="AG40" s="250"/>
      <c r="AH40" s="250"/>
      <c r="AI40" s="331"/>
      <c r="AJ40" s="155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3.5" thickBot="1">
      <c r="A41" s="189">
        <v>1</v>
      </c>
      <c r="B41" s="872" t="s">
        <v>177</v>
      </c>
      <c r="C41" s="93">
        <f aca="true" t="shared" si="12" ref="C41:C51">D41+H41</f>
        <v>0</v>
      </c>
      <c r="D41" s="156"/>
      <c r="E41" s="188"/>
      <c r="F41" s="156"/>
      <c r="G41" s="95"/>
      <c r="H41" s="94"/>
      <c r="I41" s="93"/>
      <c r="J41" s="879">
        <f t="shared" si="10"/>
        <v>6000</v>
      </c>
      <c r="K41" s="620"/>
      <c r="L41" s="620"/>
      <c r="M41" s="620"/>
      <c r="N41" s="620"/>
      <c r="O41" s="620"/>
      <c r="P41" s="620"/>
      <c r="Q41" s="893"/>
      <c r="R41" s="411"/>
      <c r="S41" s="877">
        <v>6000</v>
      </c>
      <c r="T41" s="877">
        <f t="shared" si="11"/>
        <v>0</v>
      </c>
      <c r="U41" s="877">
        <v>-6000</v>
      </c>
      <c r="V41" s="894"/>
      <c r="W41" s="895">
        <f aca="true" t="shared" si="13" ref="W41:W51">J41+U41+V41</f>
        <v>0</v>
      </c>
      <c r="X41" s="896"/>
      <c r="Y41" s="897"/>
      <c r="Z41" s="894"/>
      <c r="AA41" s="898"/>
      <c r="AB41" s="1006"/>
      <c r="AC41" s="899"/>
      <c r="AD41" s="897"/>
      <c r="AE41" s="900"/>
      <c r="AF41" s="94"/>
      <c r="AG41" s="251"/>
      <c r="AH41" s="251"/>
      <c r="AI41" s="332"/>
      <c r="AJ41" s="157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2.75" hidden="1">
      <c r="A42" s="83">
        <v>3</v>
      </c>
      <c r="B42" s="142"/>
      <c r="C42" s="93">
        <f t="shared" si="12"/>
        <v>0</v>
      </c>
      <c r="D42" s="156"/>
      <c r="E42" s="188"/>
      <c r="F42" s="156"/>
      <c r="G42" s="95"/>
      <c r="H42" s="94"/>
      <c r="I42" s="93"/>
      <c r="J42" s="901">
        <f t="shared" si="10"/>
        <v>0</v>
      </c>
      <c r="K42" s="896"/>
      <c r="L42" s="896"/>
      <c r="M42" s="896"/>
      <c r="N42" s="896"/>
      <c r="O42" s="896"/>
      <c r="P42" s="896"/>
      <c r="Q42" s="902"/>
      <c r="R42" s="897"/>
      <c r="S42" s="897"/>
      <c r="T42" s="897">
        <f t="shared" si="11"/>
        <v>0</v>
      </c>
      <c r="U42" s="897"/>
      <c r="V42" s="894"/>
      <c r="W42" s="895">
        <f t="shared" si="13"/>
        <v>0</v>
      </c>
      <c r="X42" s="896"/>
      <c r="Y42" s="897"/>
      <c r="Z42" s="894"/>
      <c r="AA42" s="898"/>
      <c r="AB42" s="1006"/>
      <c r="AC42" s="899"/>
      <c r="AD42" s="897"/>
      <c r="AE42" s="900"/>
      <c r="AF42" s="94"/>
      <c r="AG42" s="251"/>
      <c r="AH42" s="251"/>
      <c r="AI42" s="332"/>
      <c r="AJ42" s="157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2.75" hidden="1">
      <c r="A43" s="83">
        <v>3</v>
      </c>
      <c r="B43" s="142"/>
      <c r="C43" s="93">
        <f t="shared" si="12"/>
        <v>0</v>
      </c>
      <c r="D43" s="156"/>
      <c r="E43" s="188"/>
      <c r="F43" s="156"/>
      <c r="G43" s="95"/>
      <c r="H43" s="94"/>
      <c r="I43" s="93"/>
      <c r="J43" s="901">
        <f t="shared" si="10"/>
        <v>0</v>
      </c>
      <c r="K43" s="896"/>
      <c r="L43" s="896"/>
      <c r="M43" s="896"/>
      <c r="N43" s="896"/>
      <c r="O43" s="896"/>
      <c r="P43" s="896"/>
      <c r="Q43" s="902"/>
      <c r="R43" s="897"/>
      <c r="S43" s="897"/>
      <c r="T43" s="897">
        <f t="shared" si="11"/>
        <v>0</v>
      </c>
      <c r="U43" s="897"/>
      <c r="V43" s="894"/>
      <c r="W43" s="895">
        <f t="shared" si="13"/>
        <v>0</v>
      </c>
      <c r="X43" s="896"/>
      <c r="Y43" s="897"/>
      <c r="Z43" s="894"/>
      <c r="AA43" s="898"/>
      <c r="AB43" s="1006"/>
      <c r="AC43" s="899"/>
      <c r="AD43" s="897"/>
      <c r="AE43" s="900"/>
      <c r="AF43" s="94"/>
      <c r="AG43" s="251"/>
      <c r="AH43" s="251"/>
      <c r="AI43" s="332"/>
      <c r="AJ43" s="157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2.75" hidden="1">
      <c r="A44" s="189">
        <v>1</v>
      </c>
      <c r="B44" s="142"/>
      <c r="C44" s="93">
        <f t="shared" si="12"/>
        <v>0</v>
      </c>
      <c r="D44" s="156"/>
      <c r="E44" s="188"/>
      <c r="F44" s="156"/>
      <c r="G44" s="95"/>
      <c r="H44" s="94"/>
      <c r="I44" s="93"/>
      <c r="J44" s="901">
        <f t="shared" si="10"/>
        <v>0</v>
      </c>
      <c r="K44" s="896"/>
      <c r="L44" s="896"/>
      <c r="M44" s="896"/>
      <c r="N44" s="896"/>
      <c r="O44" s="896"/>
      <c r="P44" s="896"/>
      <c r="Q44" s="902"/>
      <c r="R44" s="897"/>
      <c r="S44" s="897"/>
      <c r="T44" s="897">
        <f t="shared" si="11"/>
        <v>0</v>
      </c>
      <c r="U44" s="897"/>
      <c r="V44" s="894"/>
      <c r="W44" s="895">
        <f t="shared" si="13"/>
        <v>0</v>
      </c>
      <c r="X44" s="896"/>
      <c r="Y44" s="897"/>
      <c r="Z44" s="894"/>
      <c r="AA44" s="898"/>
      <c r="AB44" s="1006"/>
      <c r="AC44" s="899"/>
      <c r="AD44" s="897"/>
      <c r="AE44" s="900"/>
      <c r="AF44" s="94"/>
      <c r="AG44" s="251"/>
      <c r="AH44" s="251"/>
      <c r="AI44" s="332"/>
      <c r="AJ44" s="157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2.75" hidden="1">
      <c r="A45" s="189">
        <v>1</v>
      </c>
      <c r="B45" s="142"/>
      <c r="C45" s="93">
        <f t="shared" si="12"/>
        <v>0</v>
      </c>
      <c r="D45" s="156"/>
      <c r="E45" s="188"/>
      <c r="F45" s="156"/>
      <c r="G45" s="95"/>
      <c r="H45" s="94"/>
      <c r="I45" s="93"/>
      <c r="J45" s="901">
        <f t="shared" si="10"/>
        <v>0</v>
      </c>
      <c r="K45" s="896">
        <f>L45+N45</f>
        <v>0</v>
      </c>
      <c r="L45" s="896"/>
      <c r="M45" s="896"/>
      <c r="N45" s="896"/>
      <c r="O45" s="896"/>
      <c r="P45" s="896"/>
      <c r="Q45" s="902"/>
      <c r="R45" s="897"/>
      <c r="S45" s="897"/>
      <c r="T45" s="897">
        <f t="shared" si="11"/>
        <v>0</v>
      </c>
      <c r="U45" s="897"/>
      <c r="V45" s="894"/>
      <c r="W45" s="895">
        <f t="shared" si="13"/>
        <v>0</v>
      </c>
      <c r="X45" s="896"/>
      <c r="Y45" s="897"/>
      <c r="Z45" s="894"/>
      <c r="AA45" s="898"/>
      <c r="AB45" s="1006"/>
      <c r="AC45" s="899"/>
      <c r="AD45" s="897"/>
      <c r="AE45" s="900"/>
      <c r="AF45" s="94"/>
      <c r="AG45" s="251"/>
      <c r="AH45" s="251"/>
      <c r="AI45" s="332"/>
      <c r="AJ45" s="157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2.75" hidden="1">
      <c r="A46" s="173">
        <v>3</v>
      </c>
      <c r="B46" s="142"/>
      <c r="C46" s="93">
        <f t="shared" si="12"/>
        <v>0</v>
      </c>
      <c r="D46" s="156"/>
      <c r="E46" s="188"/>
      <c r="F46" s="156"/>
      <c r="G46" s="95"/>
      <c r="H46" s="94"/>
      <c r="I46" s="93"/>
      <c r="J46" s="901">
        <f t="shared" si="10"/>
        <v>0</v>
      </c>
      <c r="K46" s="896"/>
      <c r="L46" s="896"/>
      <c r="M46" s="896"/>
      <c r="N46" s="896"/>
      <c r="O46" s="896"/>
      <c r="P46" s="896"/>
      <c r="Q46" s="902"/>
      <c r="R46" s="897"/>
      <c r="S46" s="897"/>
      <c r="T46" s="897">
        <f t="shared" si="11"/>
        <v>0</v>
      </c>
      <c r="U46" s="897"/>
      <c r="V46" s="894"/>
      <c r="W46" s="895">
        <f t="shared" si="13"/>
        <v>0</v>
      </c>
      <c r="X46" s="896"/>
      <c r="Y46" s="897"/>
      <c r="Z46" s="894"/>
      <c r="AA46" s="898"/>
      <c r="AB46" s="1006"/>
      <c r="AC46" s="899"/>
      <c r="AD46" s="897"/>
      <c r="AE46" s="900"/>
      <c r="AF46" s="94"/>
      <c r="AG46" s="251"/>
      <c r="AH46" s="251"/>
      <c r="AI46" s="332"/>
      <c r="AJ46" s="157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2.75" hidden="1">
      <c r="A47" s="173">
        <v>3</v>
      </c>
      <c r="B47" s="142"/>
      <c r="C47" s="93">
        <f t="shared" si="12"/>
        <v>0</v>
      </c>
      <c r="D47" s="156"/>
      <c r="E47" s="188"/>
      <c r="F47" s="156"/>
      <c r="G47" s="95"/>
      <c r="H47" s="94"/>
      <c r="I47" s="93"/>
      <c r="J47" s="901">
        <f t="shared" si="10"/>
        <v>0</v>
      </c>
      <c r="K47" s="896"/>
      <c r="L47" s="896"/>
      <c r="M47" s="896"/>
      <c r="N47" s="896"/>
      <c r="O47" s="896"/>
      <c r="P47" s="896"/>
      <c r="Q47" s="902"/>
      <c r="R47" s="897"/>
      <c r="S47" s="897"/>
      <c r="T47" s="897">
        <f t="shared" si="11"/>
        <v>0</v>
      </c>
      <c r="U47" s="897"/>
      <c r="V47" s="894"/>
      <c r="W47" s="895">
        <f t="shared" si="13"/>
        <v>0</v>
      </c>
      <c r="X47" s="896"/>
      <c r="Y47" s="897"/>
      <c r="Z47" s="894"/>
      <c r="AA47" s="898"/>
      <c r="AB47" s="1006"/>
      <c r="AC47" s="899"/>
      <c r="AD47" s="897"/>
      <c r="AE47" s="900"/>
      <c r="AF47" s="94"/>
      <c r="AG47" s="251"/>
      <c r="AH47" s="251"/>
      <c r="AI47" s="332"/>
      <c r="AJ47" s="157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2.75" hidden="1">
      <c r="A48" s="173">
        <v>3</v>
      </c>
      <c r="B48" s="142"/>
      <c r="C48" s="93">
        <f t="shared" si="12"/>
        <v>0</v>
      </c>
      <c r="D48" s="156"/>
      <c r="E48" s="188"/>
      <c r="F48" s="156"/>
      <c r="G48" s="95"/>
      <c r="H48" s="94"/>
      <c r="I48" s="93"/>
      <c r="J48" s="901">
        <f t="shared" si="10"/>
        <v>0</v>
      </c>
      <c r="K48" s="896"/>
      <c r="L48" s="896"/>
      <c r="M48" s="896"/>
      <c r="N48" s="896"/>
      <c r="O48" s="896"/>
      <c r="P48" s="896"/>
      <c r="Q48" s="902"/>
      <c r="R48" s="897"/>
      <c r="S48" s="897"/>
      <c r="T48" s="897"/>
      <c r="U48" s="897"/>
      <c r="V48" s="894"/>
      <c r="W48" s="895">
        <f t="shared" si="13"/>
        <v>0</v>
      </c>
      <c r="X48" s="896"/>
      <c r="Y48" s="897"/>
      <c r="Z48" s="894"/>
      <c r="AA48" s="898"/>
      <c r="AB48" s="1006"/>
      <c r="AC48" s="899"/>
      <c r="AD48" s="897"/>
      <c r="AE48" s="900"/>
      <c r="AF48" s="94"/>
      <c r="AG48" s="251"/>
      <c r="AH48" s="251"/>
      <c r="AI48" s="332"/>
      <c r="AJ48" s="157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2.75" hidden="1">
      <c r="A49" s="173">
        <v>3</v>
      </c>
      <c r="B49" s="142"/>
      <c r="C49" s="93"/>
      <c r="D49" s="156"/>
      <c r="E49" s="188"/>
      <c r="F49" s="156"/>
      <c r="G49" s="95"/>
      <c r="H49" s="94"/>
      <c r="I49" s="93"/>
      <c r="J49" s="901">
        <f t="shared" si="10"/>
        <v>0</v>
      </c>
      <c r="K49" s="896">
        <f>L49+N49</f>
        <v>0</v>
      </c>
      <c r="L49" s="896"/>
      <c r="M49" s="896"/>
      <c r="N49" s="896"/>
      <c r="O49" s="896"/>
      <c r="P49" s="896"/>
      <c r="Q49" s="902"/>
      <c r="R49" s="897"/>
      <c r="S49" s="897"/>
      <c r="T49" s="897"/>
      <c r="U49" s="897"/>
      <c r="V49" s="894"/>
      <c r="W49" s="895">
        <f t="shared" si="13"/>
        <v>0</v>
      </c>
      <c r="X49" s="896"/>
      <c r="Y49" s="897"/>
      <c r="Z49" s="894"/>
      <c r="AA49" s="898"/>
      <c r="AB49" s="1006"/>
      <c r="AC49" s="899"/>
      <c r="AD49" s="897"/>
      <c r="AE49" s="900"/>
      <c r="AF49" s="94"/>
      <c r="AG49" s="251"/>
      <c r="AH49" s="251"/>
      <c r="AI49" s="332"/>
      <c r="AJ49" s="157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2.75" hidden="1">
      <c r="A50" s="173">
        <v>3</v>
      </c>
      <c r="B50" s="142"/>
      <c r="C50" s="93"/>
      <c r="D50" s="156"/>
      <c r="E50" s="188"/>
      <c r="F50" s="156"/>
      <c r="G50" s="95"/>
      <c r="H50" s="94"/>
      <c r="I50" s="93"/>
      <c r="J50" s="901">
        <f t="shared" si="10"/>
        <v>0</v>
      </c>
      <c r="K50" s="896"/>
      <c r="L50" s="896"/>
      <c r="M50" s="896"/>
      <c r="N50" s="896"/>
      <c r="O50" s="896"/>
      <c r="P50" s="896"/>
      <c r="Q50" s="902"/>
      <c r="R50" s="897"/>
      <c r="S50" s="897"/>
      <c r="T50" s="897"/>
      <c r="U50" s="897"/>
      <c r="V50" s="894"/>
      <c r="W50" s="895">
        <f t="shared" si="13"/>
        <v>0</v>
      </c>
      <c r="X50" s="896"/>
      <c r="Y50" s="897"/>
      <c r="Z50" s="894"/>
      <c r="AA50" s="898"/>
      <c r="AB50" s="1006"/>
      <c r="AC50" s="899"/>
      <c r="AD50" s="897"/>
      <c r="AE50" s="900"/>
      <c r="AF50" s="94"/>
      <c r="AG50" s="251"/>
      <c r="AH50" s="251"/>
      <c r="AI50" s="332"/>
      <c r="AJ50" s="157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ht="13.5" hidden="1" thickBot="1">
      <c r="A51" s="83">
        <v>3</v>
      </c>
      <c r="B51" s="142"/>
      <c r="C51" s="93">
        <f t="shared" si="12"/>
        <v>0</v>
      </c>
      <c r="D51" s="156"/>
      <c r="E51" s="188"/>
      <c r="F51" s="156"/>
      <c r="G51" s="95"/>
      <c r="H51" s="94"/>
      <c r="I51" s="93"/>
      <c r="J51" s="901">
        <f t="shared" si="10"/>
        <v>0</v>
      </c>
      <c r="K51" s="896"/>
      <c r="L51" s="896"/>
      <c r="M51" s="896"/>
      <c r="N51" s="896"/>
      <c r="O51" s="896"/>
      <c r="P51" s="896"/>
      <c r="Q51" s="902"/>
      <c r="R51" s="897"/>
      <c r="S51" s="897"/>
      <c r="T51" s="897"/>
      <c r="U51" s="897"/>
      <c r="V51" s="894"/>
      <c r="W51" s="895">
        <f t="shared" si="13"/>
        <v>0</v>
      </c>
      <c r="X51" s="896"/>
      <c r="Y51" s="897"/>
      <c r="Z51" s="894"/>
      <c r="AA51" s="898"/>
      <c r="AB51" s="1006"/>
      <c r="AC51" s="899"/>
      <c r="AD51" s="897"/>
      <c r="AE51" s="900"/>
      <c r="AF51" s="94"/>
      <c r="AG51" s="251"/>
      <c r="AH51" s="251"/>
      <c r="AI51" s="332"/>
      <c r="AJ51" s="157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7" ht="13.5" thickBot="1">
      <c r="A52" s="97"/>
      <c r="B52" s="31" t="s">
        <v>35</v>
      </c>
      <c r="C52" s="72">
        <f aca="true" t="shared" si="14" ref="C52:X52">SUM(C40:C51)</f>
        <v>0</v>
      </c>
      <c r="D52" s="117">
        <f t="shared" si="14"/>
        <v>0</v>
      </c>
      <c r="E52" s="74"/>
      <c r="F52" s="117"/>
      <c r="G52" s="75"/>
      <c r="H52" s="72">
        <f t="shared" si="14"/>
        <v>0</v>
      </c>
      <c r="I52" s="72">
        <f t="shared" si="14"/>
        <v>0</v>
      </c>
      <c r="J52" s="72">
        <f t="shared" si="14"/>
        <v>8197</v>
      </c>
      <c r="K52" s="72">
        <f t="shared" si="14"/>
        <v>0</v>
      </c>
      <c r="L52" s="72">
        <f t="shared" si="14"/>
        <v>0</v>
      </c>
      <c r="M52" s="72"/>
      <c r="N52" s="72">
        <f t="shared" si="14"/>
        <v>0</v>
      </c>
      <c r="O52" s="72">
        <f t="shared" si="14"/>
        <v>0</v>
      </c>
      <c r="P52" s="72">
        <f t="shared" si="14"/>
        <v>0</v>
      </c>
      <c r="Q52" s="117">
        <f t="shared" si="14"/>
        <v>0</v>
      </c>
      <c r="R52" s="74">
        <f t="shared" si="14"/>
        <v>2197</v>
      </c>
      <c r="S52" s="74">
        <f t="shared" si="14"/>
        <v>6000</v>
      </c>
      <c r="T52" s="74">
        <f t="shared" si="14"/>
        <v>0</v>
      </c>
      <c r="U52" s="74">
        <f t="shared" si="14"/>
        <v>-6000</v>
      </c>
      <c r="V52" s="153">
        <f t="shared" si="14"/>
        <v>0</v>
      </c>
      <c r="W52" s="75">
        <f t="shared" si="14"/>
        <v>2197</v>
      </c>
      <c r="X52" s="73">
        <f t="shared" si="14"/>
        <v>0</v>
      </c>
      <c r="Y52" s="74">
        <f>SUM(Y40:Y51)</f>
        <v>0</v>
      </c>
      <c r="Z52" s="153">
        <f>SUM(Z40:Z51)</f>
        <v>0</v>
      </c>
      <c r="AA52" s="80">
        <f>SUM(AA40:AA51)</f>
        <v>2197</v>
      </c>
      <c r="AB52" s="98"/>
      <c r="AC52" s="73">
        <f>SUM(AC40:AC51)</f>
        <v>0</v>
      </c>
      <c r="AD52" s="74">
        <f>SUM(AD40:AD51)</f>
        <v>0</v>
      </c>
      <c r="AE52" s="98">
        <f>SUM(AE40:AE51)</f>
        <v>0</v>
      </c>
      <c r="AF52" s="73"/>
      <c r="AG52" s="74"/>
      <c r="AH52" s="74"/>
      <c r="AI52" s="153"/>
      <c r="AJ52" s="98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ht="12.75">
      <c r="A53" s="89">
        <v>3</v>
      </c>
      <c r="B53" s="136" t="s">
        <v>58</v>
      </c>
      <c r="C53" s="90">
        <f aca="true" t="shared" si="15" ref="C53:C65">D53+H53</f>
        <v>0</v>
      </c>
      <c r="D53" s="154"/>
      <c r="E53" s="187"/>
      <c r="F53" s="154"/>
      <c r="G53" s="92"/>
      <c r="H53" s="91"/>
      <c r="I53" s="90"/>
      <c r="J53" s="93">
        <f aca="true" t="shared" si="16" ref="J53:J65">K53+O53+P53+Q53+R53+S53</f>
        <v>0</v>
      </c>
      <c r="K53" s="91">
        <f>L53+N53</f>
        <v>0</v>
      </c>
      <c r="L53" s="91"/>
      <c r="M53" s="91"/>
      <c r="N53" s="91"/>
      <c r="O53" s="91"/>
      <c r="P53" s="91"/>
      <c r="Q53" s="154"/>
      <c r="R53" s="187"/>
      <c r="S53" s="887"/>
      <c r="T53" s="887">
        <f>S53+U53</f>
        <v>0</v>
      </c>
      <c r="U53" s="887"/>
      <c r="V53" s="449"/>
      <c r="W53" s="718">
        <f>J53+U53</f>
        <v>0</v>
      </c>
      <c r="X53" s="91"/>
      <c r="Y53" s="187"/>
      <c r="Z53" s="450"/>
      <c r="AA53" s="344"/>
      <c r="AB53" s="405"/>
      <c r="AC53" s="398"/>
      <c r="AD53" s="187"/>
      <c r="AE53" s="155"/>
      <c r="AF53" s="91"/>
      <c r="AG53" s="250"/>
      <c r="AH53" s="250"/>
      <c r="AI53" s="331"/>
      <c r="AJ53" s="155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ht="12.75">
      <c r="A54" s="189">
        <v>1</v>
      </c>
      <c r="B54" s="872" t="s">
        <v>190</v>
      </c>
      <c r="C54" s="93">
        <f t="shared" si="15"/>
        <v>0</v>
      </c>
      <c r="D54" s="183"/>
      <c r="E54" s="292"/>
      <c r="F54" s="183"/>
      <c r="G54" s="101"/>
      <c r="H54" s="100"/>
      <c r="I54" s="99"/>
      <c r="J54" s="976">
        <f t="shared" si="16"/>
        <v>-1569</v>
      </c>
      <c r="K54" s="100"/>
      <c r="L54" s="100"/>
      <c r="M54" s="100"/>
      <c r="N54" s="100"/>
      <c r="O54" s="100"/>
      <c r="P54" s="100"/>
      <c r="Q54" s="183"/>
      <c r="R54" s="292"/>
      <c r="S54" s="623">
        <v>-1569</v>
      </c>
      <c r="T54" s="623">
        <f aca="true" t="shared" si="17" ref="T54:T65">S54+U54</f>
        <v>0</v>
      </c>
      <c r="U54" s="623">
        <v>1569</v>
      </c>
      <c r="V54" s="449"/>
      <c r="W54" s="972">
        <f aca="true" t="shared" si="18" ref="W54:W61">J54+U54</f>
        <v>0</v>
      </c>
      <c r="X54" s="100"/>
      <c r="Y54" s="292"/>
      <c r="Z54" s="452"/>
      <c r="AA54" s="346"/>
      <c r="AB54" s="407"/>
      <c r="AC54" s="400"/>
      <c r="AD54" s="292"/>
      <c r="AE54" s="294"/>
      <c r="AF54" s="100"/>
      <c r="AG54" s="293"/>
      <c r="AH54" s="293"/>
      <c r="AI54" s="333"/>
      <c r="AJ54" s="29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13.5" thickBot="1">
      <c r="A55" s="44">
        <v>3</v>
      </c>
      <c r="B55" s="48" t="s">
        <v>193</v>
      </c>
      <c r="C55" s="93">
        <f t="shared" si="15"/>
        <v>0</v>
      </c>
      <c r="D55" s="183"/>
      <c r="E55" s="292"/>
      <c r="F55" s="183"/>
      <c r="G55" s="101"/>
      <c r="H55" s="100"/>
      <c r="I55" s="99"/>
      <c r="J55" s="93">
        <f t="shared" si="16"/>
        <v>4000</v>
      </c>
      <c r="K55" s="100"/>
      <c r="L55" s="100"/>
      <c r="M55" s="100"/>
      <c r="N55" s="100"/>
      <c r="O55" s="100"/>
      <c r="P55" s="100"/>
      <c r="Q55" s="183"/>
      <c r="R55" s="384">
        <v>4000</v>
      </c>
      <c r="S55" s="384"/>
      <c r="T55" s="384">
        <f t="shared" si="17"/>
        <v>0</v>
      </c>
      <c r="U55" s="384"/>
      <c r="V55" s="449"/>
      <c r="W55" s="718">
        <f t="shared" si="18"/>
        <v>4000</v>
      </c>
      <c r="X55" s="100"/>
      <c r="Y55" s="292"/>
      <c r="Z55" s="452"/>
      <c r="AA55" s="978">
        <v>4000</v>
      </c>
      <c r="AB55" s="407"/>
      <c r="AC55" s="400"/>
      <c r="AD55" s="292"/>
      <c r="AE55" s="294"/>
      <c r="AF55" s="100"/>
      <c r="AG55" s="293"/>
      <c r="AH55" s="293"/>
      <c r="AI55" s="333"/>
      <c r="AJ55" s="29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13.5" hidden="1" thickBot="1">
      <c r="A56" s="44">
        <v>3</v>
      </c>
      <c r="B56" s="160"/>
      <c r="C56" s="93">
        <f>D56+H56</f>
        <v>0</v>
      </c>
      <c r="D56" s="183"/>
      <c r="E56" s="292"/>
      <c r="F56" s="183"/>
      <c r="G56" s="101"/>
      <c r="H56" s="100"/>
      <c r="I56" s="99"/>
      <c r="J56" s="93">
        <f t="shared" si="16"/>
        <v>0</v>
      </c>
      <c r="K56" s="100">
        <f>L56+N56</f>
        <v>0</v>
      </c>
      <c r="L56" s="100"/>
      <c r="M56" s="100"/>
      <c r="N56" s="100"/>
      <c r="O56" s="100"/>
      <c r="P56" s="100"/>
      <c r="Q56" s="183"/>
      <c r="R56" s="292"/>
      <c r="S56" s="384"/>
      <c r="T56" s="384">
        <f>S56+U56</f>
        <v>0</v>
      </c>
      <c r="U56" s="384"/>
      <c r="V56" s="449"/>
      <c r="W56" s="718">
        <f>J56+U56</f>
        <v>0</v>
      </c>
      <c r="X56" s="100"/>
      <c r="Y56" s="292"/>
      <c r="Z56" s="452"/>
      <c r="AA56" s="346"/>
      <c r="AB56" s="407"/>
      <c r="AC56" s="400"/>
      <c r="AD56" s="292"/>
      <c r="AE56" s="294"/>
      <c r="AF56" s="100"/>
      <c r="AG56" s="293"/>
      <c r="AH56" s="293"/>
      <c r="AI56" s="333"/>
      <c r="AJ56" s="29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12.75" hidden="1">
      <c r="A57" s="44">
        <v>3</v>
      </c>
      <c r="B57" s="160"/>
      <c r="C57" s="93">
        <f>D57+H57</f>
        <v>0</v>
      </c>
      <c r="D57" s="183"/>
      <c r="E57" s="292"/>
      <c r="F57" s="183"/>
      <c r="G57" s="101"/>
      <c r="H57" s="100"/>
      <c r="I57" s="99"/>
      <c r="J57" s="93">
        <f t="shared" si="16"/>
        <v>0</v>
      </c>
      <c r="K57" s="100"/>
      <c r="L57" s="100"/>
      <c r="M57" s="100"/>
      <c r="N57" s="100"/>
      <c r="O57" s="100"/>
      <c r="P57" s="100"/>
      <c r="Q57" s="183"/>
      <c r="R57" s="292"/>
      <c r="S57" s="384"/>
      <c r="T57" s="384">
        <f>S57+U57</f>
        <v>0</v>
      </c>
      <c r="U57" s="384"/>
      <c r="V57" s="449"/>
      <c r="W57" s="718">
        <f>J57+U57</f>
        <v>0</v>
      </c>
      <c r="X57" s="100"/>
      <c r="Y57" s="292"/>
      <c r="Z57" s="452"/>
      <c r="AA57" s="346"/>
      <c r="AB57" s="407"/>
      <c r="AC57" s="400"/>
      <c r="AD57" s="292"/>
      <c r="AE57" s="294"/>
      <c r="AF57" s="100"/>
      <c r="AG57" s="293"/>
      <c r="AH57" s="293"/>
      <c r="AI57" s="333"/>
      <c r="AJ57" s="29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ht="12.75" hidden="1">
      <c r="A58" s="44">
        <v>3</v>
      </c>
      <c r="B58" s="160"/>
      <c r="C58" s="93">
        <f>D58+H58</f>
        <v>0</v>
      </c>
      <c r="D58" s="183"/>
      <c r="E58" s="292"/>
      <c r="F58" s="183"/>
      <c r="G58" s="101"/>
      <c r="H58" s="100"/>
      <c r="I58" s="99"/>
      <c r="J58" s="93">
        <f t="shared" si="16"/>
        <v>0</v>
      </c>
      <c r="K58" s="100">
        <f>L58+N58</f>
        <v>0</v>
      </c>
      <c r="L58" s="100"/>
      <c r="M58" s="100"/>
      <c r="N58" s="100"/>
      <c r="O58" s="100"/>
      <c r="P58" s="100"/>
      <c r="Q58" s="183"/>
      <c r="R58" s="292"/>
      <c r="S58" s="384"/>
      <c r="T58" s="384">
        <f>S58+U58</f>
        <v>0</v>
      </c>
      <c r="U58" s="384"/>
      <c r="V58" s="449"/>
      <c r="W58" s="718">
        <f>J58+U58</f>
        <v>0</v>
      </c>
      <c r="X58" s="100"/>
      <c r="Y58" s="292"/>
      <c r="Z58" s="452"/>
      <c r="AA58" s="346"/>
      <c r="AB58" s="407"/>
      <c r="AC58" s="400"/>
      <c r="AD58" s="292"/>
      <c r="AE58" s="294"/>
      <c r="AF58" s="100"/>
      <c r="AG58" s="293"/>
      <c r="AH58" s="293"/>
      <c r="AI58" s="333"/>
      <c r="AJ58" s="29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ht="12.75" hidden="1">
      <c r="A59" s="44">
        <v>3</v>
      </c>
      <c r="B59" s="160"/>
      <c r="C59" s="93">
        <f>D59+H59</f>
        <v>0</v>
      </c>
      <c r="D59" s="183"/>
      <c r="E59" s="292"/>
      <c r="F59" s="183"/>
      <c r="G59" s="101"/>
      <c r="H59" s="100"/>
      <c r="I59" s="99"/>
      <c r="J59" s="93">
        <f t="shared" si="16"/>
        <v>0</v>
      </c>
      <c r="K59" s="100"/>
      <c r="L59" s="100"/>
      <c r="M59" s="100"/>
      <c r="N59" s="100"/>
      <c r="O59" s="100"/>
      <c r="P59" s="100"/>
      <c r="Q59" s="183"/>
      <c r="R59" s="292"/>
      <c r="S59" s="384"/>
      <c r="T59" s="384">
        <f>S59+U59</f>
        <v>0</v>
      </c>
      <c r="U59" s="384"/>
      <c r="V59" s="449"/>
      <c r="W59" s="718">
        <f>J59+U59</f>
        <v>0</v>
      </c>
      <c r="X59" s="100"/>
      <c r="Y59" s="292"/>
      <c r="Z59" s="452"/>
      <c r="AA59" s="346"/>
      <c r="AB59" s="407"/>
      <c r="AC59" s="400"/>
      <c r="AD59" s="292"/>
      <c r="AE59" s="294"/>
      <c r="AF59" s="100"/>
      <c r="AG59" s="293"/>
      <c r="AH59" s="293"/>
      <c r="AI59" s="333"/>
      <c r="AJ59" s="29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ht="12.75" hidden="1">
      <c r="A60" s="44">
        <v>3</v>
      </c>
      <c r="B60" s="160"/>
      <c r="C60" s="93">
        <f t="shared" si="15"/>
        <v>0</v>
      </c>
      <c r="D60" s="183"/>
      <c r="E60" s="292"/>
      <c r="F60" s="183"/>
      <c r="G60" s="101"/>
      <c r="H60" s="100"/>
      <c r="I60" s="99"/>
      <c r="J60" s="93">
        <f t="shared" si="16"/>
        <v>0</v>
      </c>
      <c r="K60" s="100"/>
      <c r="L60" s="100"/>
      <c r="M60" s="100"/>
      <c r="N60" s="100"/>
      <c r="O60" s="100"/>
      <c r="P60" s="100"/>
      <c r="Q60" s="183"/>
      <c r="R60" s="292"/>
      <c r="S60" s="384"/>
      <c r="T60" s="384">
        <f t="shared" si="17"/>
        <v>0</v>
      </c>
      <c r="U60" s="384"/>
      <c r="V60" s="449"/>
      <c r="W60" s="718">
        <f t="shared" si="18"/>
        <v>0</v>
      </c>
      <c r="X60" s="100"/>
      <c r="Y60" s="292"/>
      <c r="Z60" s="452"/>
      <c r="AA60" s="347"/>
      <c r="AB60" s="408"/>
      <c r="AC60" s="401"/>
      <c r="AD60" s="292"/>
      <c r="AE60" s="294"/>
      <c r="AF60" s="100"/>
      <c r="AG60" s="295"/>
      <c r="AH60" s="295"/>
      <c r="AI60" s="334"/>
      <c r="AJ60" s="29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ht="12.75" hidden="1">
      <c r="A61" s="44">
        <v>3</v>
      </c>
      <c r="B61" s="160"/>
      <c r="C61" s="93">
        <f t="shared" si="15"/>
        <v>0</v>
      </c>
      <c r="D61" s="183"/>
      <c r="E61" s="292"/>
      <c r="F61" s="183"/>
      <c r="G61" s="101"/>
      <c r="H61" s="100"/>
      <c r="I61" s="99"/>
      <c r="J61" s="93">
        <f t="shared" si="16"/>
        <v>0</v>
      </c>
      <c r="K61" s="100"/>
      <c r="L61" s="100"/>
      <c r="M61" s="100"/>
      <c r="N61" s="100"/>
      <c r="O61" s="100"/>
      <c r="P61" s="100"/>
      <c r="Q61" s="183"/>
      <c r="R61" s="292"/>
      <c r="S61" s="384"/>
      <c r="T61" s="384">
        <f t="shared" si="17"/>
        <v>0</v>
      </c>
      <c r="U61" s="384"/>
      <c r="V61" s="449"/>
      <c r="W61" s="718">
        <f t="shared" si="18"/>
        <v>0</v>
      </c>
      <c r="X61" s="100"/>
      <c r="Y61" s="292"/>
      <c r="Z61" s="452"/>
      <c r="AA61" s="346"/>
      <c r="AB61" s="407"/>
      <c r="AC61" s="400"/>
      <c r="AD61" s="292"/>
      <c r="AE61" s="294"/>
      <c r="AF61" s="100"/>
      <c r="AG61" s="293"/>
      <c r="AH61" s="293"/>
      <c r="AI61" s="333"/>
      <c r="AJ61" s="29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ht="12.75" hidden="1">
      <c r="A62" s="44">
        <v>3</v>
      </c>
      <c r="B62" s="160"/>
      <c r="C62" s="93">
        <f t="shared" si="15"/>
        <v>0</v>
      </c>
      <c r="D62" s="156"/>
      <c r="E62" s="188"/>
      <c r="F62" s="156"/>
      <c r="G62" s="95"/>
      <c r="H62" s="94"/>
      <c r="I62" s="93"/>
      <c r="J62" s="93">
        <f t="shared" si="16"/>
        <v>0</v>
      </c>
      <c r="K62" s="100"/>
      <c r="L62" s="100"/>
      <c r="M62" s="100"/>
      <c r="N62" s="100"/>
      <c r="O62" s="94"/>
      <c r="P62" s="94"/>
      <c r="Q62" s="156"/>
      <c r="R62" s="188"/>
      <c r="S62" s="411"/>
      <c r="T62" s="411">
        <f t="shared" si="17"/>
        <v>0</v>
      </c>
      <c r="U62" s="411"/>
      <c r="V62" s="448"/>
      <c r="W62" s="718">
        <f>J62+U62</f>
        <v>0</v>
      </c>
      <c r="X62" s="94"/>
      <c r="Y62" s="188"/>
      <c r="Z62" s="451"/>
      <c r="AA62" s="345"/>
      <c r="AB62" s="406"/>
      <c r="AC62" s="399"/>
      <c r="AD62" s="188"/>
      <c r="AE62" s="157"/>
      <c r="AF62" s="94"/>
      <c r="AG62" s="251"/>
      <c r="AH62" s="251"/>
      <c r="AI62" s="332"/>
      <c r="AJ62" s="157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ht="12.75" hidden="1">
      <c r="A63" s="44">
        <v>3</v>
      </c>
      <c r="B63" s="160"/>
      <c r="C63" s="93">
        <f t="shared" si="15"/>
        <v>0</v>
      </c>
      <c r="D63" s="156"/>
      <c r="E63" s="188"/>
      <c r="F63" s="156"/>
      <c r="G63" s="95"/>
      <c r="H63" s="94"/>
      <c r="I63" s="93"/>
      <c r="J63" s="93">
        <f t="shared" si="16"/>
        <v>0</v>
      </c>
      <c r="K63" s="100"/>
      <c r="L63" s="100"/>
      <c r="M63" s="100"/>
      <c r="N63" s="100"/>
      <c r="O63" s="94"/>
      <c r="P63" s="94"/>
      <c r="Q63" s="156"/>
      <c r="R63" s="188"/>
      <c r="S63" s="411"/>
      <c r="T63" s="411">
        <f t="shared" si="17"/>
        <v>0</v>
      </c>
      <c r="U63" s="411"/>
      <c r="V63" s="448"/>
      <c r="W63" s="718">
        <f>J63+U63</f>
        <v>0</v>
      </c>
      <c r="X63" s="94"/>
      <c r="Y63" s="188"/>
      <c r="Z63" s="451"/>
      <c r="AA63" s="345"/>
      <c r="AB63" s="406"/>
      <c r="AC63" s="399"/>
      <c r="AD63" s="188"/>
      <c r="AE63" s="157"/>
      <c r="AF63" s="94"/>
      <c r="AG63" s="251"/>
      <c r="AH63" s="251"/>
      <c r="AI63" s="332"/>
      <c r="AJ63" s="157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ht="12.75" hidden="1">
      <c r="A64" s="44">
        <v>3</v>
      </c>
      <c r="B64" s="160"/>
      <c r="C64" s="161">
        <f t="shared" si="15"/>
        <v>0</v>
      </c>
      <c r="D64" s="158"/>
      <c r="E64" s="296"/>
      <c r="F64" s="158"/>
      <c r="G64" s="164"/>
      <c r="H64" s="162"/>
      <c r="I64" s="161"/>
      <c r="J64" s="161">
        <f t="shared" si="16"/>
        <v>0</v>
      </c>
      <c r="K64" s="100"/>
      <c r="L64" s="100"/>
      <c r="M64" s="100"/>
      <c r="N64" s="100"/>
      <c r="O64" s="162"/>
      <c r="P64" s="162"/>
      <c r="Q64" s="158"/>
      <c r="R64" s="296"/>
      <c r="S64" s="968"/>
      <c r="T64" s="968">
        <f>U64+S64</f>
        <v>0</v>
      </c>
      <c r="U64" s="968"/>
      <c r="V64" s="974"/>
      <c r="W64" s="975">
        <f>J64+U64</f>
        <v>0</v>
      </c>
      <c r="X64" s="162"/>
      <c r="Y64" s="296"/>
      <c r="Z64" s="453"/>
      <c r="AA64" s="348"/>
      <c r="AB64" s="409"/>
      <c r="AC64" s="402"/>
      <c r="AD64" s="296"/>
      <c r="AE64" s="159"/>
      <c r="AF64" s="162"/>
      <c r="AG64" s="297"/>
      <c r="AH64" s="297"/>
      <c r="AI64" s="335"/>
      <c r="AJ64" s="159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ht="13.5" hidden="1" thickBot="1">
      <c r="A65" s="44">
        <v>3</v>
      </c>
      <c r="B65" s="160"/>
      <c r="C65" s="161">
        <f t="shared" si="15"/>
        <v>0</v>
      </c>
      <c r="D65" s="158"/>
      <c r="E65" s="296"/>
      <c r="F65" s="158"/>
      <c r="G65" s="164"/>
      <c r="H65" s="162"/>
      <c r="I65" s="161"/>
      <c r="J65" s="161">
        <f t="shared" si="16"/>
        <v>0</v>
      </c>
      <c r="K65" s="163"/>
      <c r="L65" s="163"/>
      <c r="M65" s="163"/>
      <c r="N65" s="163"/>
      <c r="O65" s="162"/>
      <c r="P65" s="162"/>
      <c r="Q65" s="158"/>
      <c r="R65" s="296"/>
      <c r="S65" s="968"/>
      <c r="T65" s="968">
        <f t="shared" si="17"/>
        <v>0</v>
      </c>
      <c r="U65" s="968"/>
      <c r="V65" s="974"/>
      <c r="W65" s="975">
        <f>J65+U65</f>
        <v>0</v>
      </c>
      <c r="X65" s="162"/>
      <c r="Y65" s="296"/>
      <c r="Z65" s="453"/>
      <c r="AA65" s="348"/>
      <c r="AB65" s="409"/>
      <c r="AC65" s="402"/>
      <c r="AD65" s="296"/>
      <c r="AE65" s="159"/>
      <c r="AF65" s="162"/>
      <c r="AG65" s="297"/>
      <c r="AH65" s="297"/>
      <c r="AI65" s="335"/>
      <c r="AJ65" s="159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ht="13.5" thickBot="1">
      <c r="A66" s="97"/>
      <c r="B66" s="31" t="s">
        <v>36</v>
      </c>
      <c r="C66" s="72">
        <f aca="true" t="shared" si="19" ref="C66:X66">SUM(C53:C65)</f>
        <v>0</v>
      </c>
      <c r="D66" s="117">
        <f t="shared" si="19"/>
        <v>0</v>
      </c>
      <c r="E66" s="74"/>
      <c r="F66" s="117"/>
      <c r="G66" s="75"/>
      <c r="H66" s="72">
        <f t="shared" si="19"/>
        <v>0</v>
      </c>
      <c r="I66" s="72">
        <f t="shared" si="19"/>
        <v>0</v>
      </c>
      <c r="J66" s="72">
        <f t="shared" si="19"/>
        <v>2431</v>
      </c>
      <c r="K66" s="72">
        <f t="shared" si="19"/>
        <v>0</v>
      </c>
      <c r="L66" s="72">
        <f t="shared" si="19"/>
        <v>0</v>
      </c>
      <c r="M66" s="72"/>
      <c r="N66" s="72">
        <f t="shared" si="19"/>
        <v>0</v>
      </c>
      <c r="O66" s="72">
        <f t="shared" si="19"/>
        <v>0</v>
      </c>
      <c r="P66" s="72">
        <f t="shared" si="19"/>
        <v>0</v>
      </c>
      <c r="Q66" s="117">
        <f t="shared" si="19"/>
        <v>0</v>
      </c>
      <c r="R66" s="74">
        <f t="shared" si="19"/>
        <v>4000</v>
      </c>
      <c r="S66" s="74">
        <f t="shared" si="19"/>
        <v>-1569</v>
      </c>
      <c r="T66" s="74">
        <f t="shared" si="19"/>
        <v>0</v>
      </c>
      <c r="U66" s="74">
        <f t="shared" si="19"/>
        <v>1569</v>
      </c>
      <c r="V66" s="153">
        <f t="shared" si="19"/>
        <v>0</v>
      </c>
      <c r="W66" s="75">
        <f t="shared" si="19"/>
        <v>4000</v>
      </c>
      <c r="X66" s="73">
        <f t="shared" si="19"/>
        <v>0</v>
      </c>
      <c r="Y66" s="74">
        <f>SUM(Y53:Y65)</f>
        <v>0</v>
      </c>
      <c r="Z66" s="153"/>
      <c r="AA66" s="80">
        <f>SUM(AA53:AA65)</f>
        <v>4000</v>
      </c>
      <c r="AB66" s="98">
        <f>SUM(AB53:AB65)</f>
        <v>0</v>
      </c>
      <c r="AC66" s="73">
        <f>SUM(AC53:AC65)</f>
        <v>0</v>
      </c>
      <c r="AD66" s="74">
        <f>SUM(AD53:AD65)</f>
        <v>0</v>
      </c>
      <c r="AE66" s="98">
        <f>SUM(AE53:AE65)</f>
        <v>0</v>
      </c>
      <c r="AF66" s="73"/>
      <c r="AG66" s="74"/>
      <c r="AH66" s="74"/>
      <c r="AI66" s="153"/>
      <c r="AJ66" s="98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6" ht="13.5" thickBot="1">
      <c r="A67" s="2"/>
      <c r="B67" s="38" t="s">
        <v>37</v>
      </c>
      <c r="C67" s="76">
        <f aca="true" t="shared" si="20" ref="C67:X67">C25+C39+C52+C66</f>
        <v>0</v>
      </c>
      <c r="D67" s="116">
        <f t="shared" si="20"/>
        <v>0</v>
      </c>
      <c r="E67" s="299">
        <f t="shared" si="20"/>
        <v>0</v>
      </c>
      <c r="F67" s="116">
        <f t="shared" si="20"/>
        <v>0</v>
      </c>
      <c r="G67" s="279">
        <f t="shared" si="20"/>
        <v>0</v>
      </c>
      <c r="H67" s="120">
        <f t="shared" si="20"/>
        <v>0</v>
      </c>
      <c r="I67" s="76">
        <f t="shared" si="20"/>
        <v>0</v>
      </c>
      <c r="J67" s="76">
        <f>K67+O67+P67+Q67+R67+S67</f>
        <v>41343</v>
      </c>
      <c r="K67" s="76">
        <f t="shared" si="20"/>
        <v>0</v>
      </c>
      <c r="L67" s="116">
        <f t="shared" si="20"/>
        <v>0</v>
      </c>
      <c r="M67" s="116"/>
      <c r="N67" s="120">
        <f t="shared" si="20"/>
        <v>0</v>
      </c>
      <c r="O67" s="120">
        <f t="shared" si="20"/>
        <v>0</v>
      </c>
      <c r="P67" s="120">
        <f t="shared" si="20"/>
        <v>0</v>
      </c>
      <c r="Q67" s="184">
        <f t="shared" si="20"/>
        <v>0</v>
      </c>
      <c r="R67" s="299">
        <f t="shared" si="20"/>
        <v>-9985</v>
      </c>
      <c r="S67" s="299">
        <f t="shared" si="20"/>
        <v>51328</v>
      </c>
      <c r="T67" s="299">
        <f t="shared" si="20"/>
        <v>20920</v>
      </c>
      <c r="U67" s="120">
        <f t="shared" si="20"/>
        <v>-30408</v>
      </c>
      <c r="V67" s="184">
        <f t="shared" si="20"/>
        <v>0</v>
      </c>
      <c r="W67" s="849">
        <f t="shared" si="20"/>
        <v>10935</v>
      </c>
      <c r="X67" s="403">
        <f t="shared" si="20"/>
        <v>0</v>
      </c>
      <c r="Y67" s="299">
        <f>Y25+Y39+Y52+Y66</f>
        <v>0</v>
      </c>
      <c r="Z67" s="336">
        <f>Z25+Z39+Z52+Z66</f>
        <v>0</v>
      </c>
      <c r="AA67" s="298">
        <f>AA25+AA39+AA52+AA66</f>
        <v>10935</v>
      </c>
      <c r="AB67" s="300">
        <f>AB25+AB39+AB52+AB66</f>
        <v>0</v>
      </c>
      <c r="AC67" s="403">
        <f>AC25+AC39+AC52+AC66</f>
        <v>0</v>
      </c>
      <c r="AD67" s="299">
        <f aca="true" t="shared" si="21" ref="AD67:AJ67">AD25+AD39+AD52+AD66</f>
        <v>0</v>
      </c>
      <c r="AE67" s="300">
        <f t="shared" si="21"/>
        <v>0</v>
      </c>
      <c r="AF67" s="403">
        <f t="shared" si="21"/>
        <v>0</v>
      </c>
      <c r="AG67" s="299">
        <f t="shared" si="21"/>
        <v>0</v>
      </c>
      <c r="AH67" s="299">
        <f t="shared" si="21"/>
        <v>0</v>
      </c>
      <c r="AI67" s="336">
        <f t="shared" si="21"/>
        <v>0</v>
      </c>
      <c r="AJ67" s="300">
        <f t="shared" si="21"/>
        <v>0</v>
      </c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3.5" thickBot="1">
      <c r="A68" s="30"/>
      <c r="B68" s="232" t="s">
        <v>186</v>
      </c>
      <c r="C68" s="233">
        <f aca="true" t="shared" si="22" ref="C68:AJ68">C15+C67</f>
        <v>622967</v>
      </c>
      <c r="D68" s="567">
        <f t="shared" si="22"/>
        <v>500000</v>
      </c>
      <c r="E68" s="235">
        <f t="shared" si="22"/>
        <v>122967</v>
      </c>
      <c r="F68" s="586">
        <f t="shared" si="22"/>
        <v>0</v>
      </c>
      <c r="G68" s="234">
        <f t="shared" si="22"/>
        <v>0</v>
      </c>
      <c r="H68" s="235">
        <f t="shared" si="22"/>
        <v>0</v>
      </c>
      <c r="I68" s="236">
        <f t="shared" si="22"/>
        <v>0</v>
      </c>
      <c r="J68" s="236">
        <f t="shared" si="22"/>
        <v>1456040</v>
      </c>
      <c r="K68" s="233">
        <f t="shared" si="22"/>
        <v>619747</v>
      </c>
      <c r="L68" s="237">
        <f t="shared" si="22"/>
        <v>602562</v>
      </c>
      <c r="M68" s="238"/>
      <c r="N68" s="235">
        <f t="shared" si="22"/>
        <v>17185</v>
      </c>
      <c r="O68" s="235">
        <f t="shared" si="22"/>
        <v>210714</v>
      </c>
      <c r="P68" s="235">
        <f t="shared" si="22"/>
        <v>6026</v>
      </c>
      <c r="Q68" s="469">
        <f t="shared" si="22"/>
        <v>0</v>
      </c>
      <c r="R68" s="235">
        <f t="shared" si="22"/>
        <v>272095</v>
      </c>
      <c r="S68" s="235">
        <f t="shared" si="22"/>
        <v>347458</v>
      </c>
      <c r="T68" s="302">
        <f t="shared" si="22"/>
        <v>500867</v>
      </c>
      <c r="U68" s="302">
        <f t="shared" si="22"/>
        <v>153409</v>
      </c>
      <c r="V68" s="337">
        <f t="shared" si="22"/>
        <v>0</v>
      </c>
      <c r="W68" s="233">
        <f t="shared" si="22"/>
        <v>1609449</v>
      </c>
      <c r="X68" s="440">
        <f t="shared" si="22"/>
        <v>0</v>
      </c>
      <c r="Y68" s="302">
        <f t="shared" si="22"/>
        <v>0</v>
      </c>
      <c r="Z68" s="454">
        <f t="shared" si="22"/>
        <v>0</v>
      </c>
      <c r="AA68" s="301">
        <f t="shared" si="22"/>
        <v>1609449</v>
      </c>
      <c r="AB68" s="303">
        <f t="shared" si="22"/>
        <v>144667</v>
      </c>
      <c r="AC68" s="440">
        <f t="shared" si="22"/>
        <v>548402</v>
      </c>
      <c r="AD68" s="302">
        <f t="shared" si="22"/>
        <v>0</v>
      </c>
      <c r="AE68" s="303">
        <f t="shared" si="22"/>
        <v>54160</v>
      </c>
      <c r="AF68" s="547">
        <f t="shared" si="22"/>
        <v>0</v>
      </c>
      <c r="AG68" s="302">
        <f t="shared" si="22"/>
        <v>0</v>
      </c>
      <c r="AH68" s="302">
        <f t="shared" si="22"/>
        <v>0</v>
      </c>
      <c r="AI68" s="337">
        <f t="shared" si="22"/>
        <v>0</v>
      </c>
      <c r="AJ68" s="303">
        <f t="shared" si="22"/>
        <v>0</v>
      </c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2.75">
      <c r="A69" s="474"/>
      <c r="B69" s="755"/>
      <c r="C69" s="756"/>
      <c r="D69" s="790">
        <f>D15+E15+F15</f>
        <v>622967</v>
      </c>
      <c r="E69" s="763"/>
      <c r="F69" s="763"/>
      <c r="G69" s="763"/>
      <c r="H69" s="763"/>
      <c r="I69" s="756"/>
      <c r="J69" s="756"/>
      <c r="K69" s="756"/>
      <c r="L69" s="756"/>
      <c r="M69" s="756"/>
      <c r="N69" s="756"/>
      <c r="O69" s="756"/>
      <c r="P69" s="756"/>
      <c r="Q69" s="756"/>
      <c r="R69" s="756"/>
      <c r="S69" s="756"/>
      <c r="T69" s="756"/>
      <c r="U69" s="756"/>
      <c r="V69" s="756"/>
      <c r="W69" s="756"/>
      <c r="X69" s="756"/>
      <c r="Y69" s="756"/>
      <c r="Z69" s="756"/>
      <c r="AA69" s="756"/>
      <c r="AB69" s="757"/>
      <c r="AC69" s="757"/>
      <c r="AD69" s="757"/>
      <c r="AE69" s="757"/>
      <c r="AF69" s="477"/>
      <c r="AG69" s="477"/>
      <c r="AH69" s="477"/>
      <c r="AI69" s="477"/>
      <c r="AJ69" s="477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2.75">
      <c r="A70" s="478"/>
      <c r="B70" s="758"/>
      <c r="C70" s="759"/>
      <c r="D70" s="759"/>
      <c r="E70" s="759"/>
      <c r="F70" s="759"/>
      <c r="G70" s="759"/>
      <c r="H70" s="759"/>
      <c r="I70" s="759"/>
      <c r="J70" s="759"/>
      <c r="K70" s="759"/>
      <c r="L70" s="759"/>
      <c r="M70" s="759"/>
      <c r="N70" s="759"/>
      <c r="O70" s="759"/>
      <c r="P70" s="759"/>
      <c r="Q70" s="759"/>
      <c r="R70" s="759"/>
      <c r="S70" s="759"/>
      <c r="T70" s="759"/>
      <c r="U70" s="759"/>
      <c r="V70" s="759"/>
      <c r="W70" s="759"/>
      <c r="X70" s="759"/>
      <c r="Y70" s="759"/>
      <c r="Z70" s="759"/>
      <c r="AA70" s="760"/>
      <c r="AB70" s="760"/>
      <c r="AC70" s="760"/>
      <c r="AD70" s="760"/>
      <c r="AE70" s="760"/>
      <c r="AF70" s="479"/>
      <c r="AG70" s="479"/>
      <c r="AH70" s="479"/>
      <c r="AI70" s="479"/>
      <c r="AJ70" s="479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2.75">
      <c r="A71" s="46">
        <v>1</v>
      </c>
      <c r="B71" s="47" t="s">
        <v>16</v>
      </c>
      <c r="C71" s="56">
        <f>D71+H71</f>
        <v>0</v>
      </c>
      <c r="D71" s="57">
        <v>0</v>
      </c>
      <c r="E71" s="57">
        <v>0</v>
      </c>
      <c r="F71" s="58">
        <v>0</v>
      </c>
      <c r="G71" s="81">
        <v>0</v>
      </c>
      <c r="H71" s="57">
        <v>0</v>
      </c>
      <c r="I71" s="593">
        <v>0</v>
      </c>
      <c r="J71" s="593">
        <f>K71+O71+P71+Q71+R71+S71</f>
        <v>42591</v>
      </c>
      <c r="K71" s="57">
        <f>L71+N71</f>
        <v>0</v>
      </c>
      <c r="L71" s="57">
        <f>L19</f>
        <v>0</v>
      </c>
      <c r="M71" s="57"/>
      <c r="N71" s="57">
        <v>0</v>
      </c>
      <c r="O71" s="57">
        <f>O19</f>
        <v>0</v>
      </c>
      <c r="P71" s="57">
        <f>P19</f>
        <v>0</v>
      </c>
      <c r="Q71" s="57">
        <v>0</v>
      </c>
      <c r="R71" s="57">
        <v>0</v>
      </c>
      <c r="S71" s="57">
        <f>S18+S29+S41+S54</f>
        <v>42591</v>
      </c>
      <c r="T71" s="81">
        <f>S71+U71</f>
        <v>0</v>
      </c>
      <c r="U71" s="129">
        <f>U18+U29+U41+U54</f>
        <v>-42591</v>
      </c>
      <c r="V71" s="58">
        <v>0</v>
      </c>
      <c r="W71" s="56">
        <f>J71+U71+V71</f>
        <v>0</v>
      </c>
      <c r="X71" s="81">
        <v>0</v>
      </c>
      <c r="Y71" s="129">
        <f>Y26</f>
        <v>0</v>
      </c>
      <c r="Z71" s="129">
        <v>0</v>
      </c>
      <c r="AA71" s="252">
        <v>0</v>
      </c>
      <c r="AB71" s="252">
        <v>0</v>
      </c>
      <c r="AC71" s="252">
        <v>0</v>
      </c>
      <c r="AD71" s="252">
        <v>0</v>
      </c>
      <c r="AE71" s="252">
        <v>0</v>
      </c>
      <c r="AF71" s="252">
        <v>0</v>
      </c>
      <c r="AG71" s="252">
        <v>0</v>
      </c>
      <c r="AH71" s="252">
        <v>0</v>
      </c>
      <c r="AI71" s="339"/>
      <c r="AJ71" s="307">
        <v>0</v>
      </c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2.75">
      <c r="A72" s="44">
        <v>3</v>
      </c>
      <c r="B72" s="41" t="s">
        <v>16</v>
      </c>
      <c r="C72" s="52">
        <f>D72+H72</f>
        <v>0</v>
      </c>
      <c r="D72" s="55">
        <v>0</v>
      </c>
      <c r="E72" s="55">
        <v>0</v>
      </c>
      <c r="F72" s="60">
        <v>0</v>
      </c>
      <c r="G72" s="53">
        <v>0</v>
      </c>
      <c r="H72" s="55">
        <v>0</v>
      </c>
      <c r="I72" s="52">
        <v>0</v>
      </c>
      <c r="J72" s="52">
        <f>K72+O72+P72+Q72+R72+S72</f>
        <v>-1248</v>
      </c>
      <c r="K72" s="55">
        <f>L72+N72</f>
        <v>0</v>
      </c>
      <c r="L72" s="55">
        <v>0</v>
      </c>
      <c r="M72" s="55"/>
      <c r="N72" s="55">
        <f>N20</f>
        <v>0</v>
      </c>
      <c r="O72" s="55">
        <v>0</v>
      </c>
      <c r="P72" s="55">
        <v>0</v>
      </c>
      <c r="Q72" s="55">
        <v>0</v>
      </c>
      <c r="R72" s="55">
        <f>R19+R26+R27+R28+R40+R55</f>
        <v>-9985</v>
      </c>
      <c r="S72" s="55">
        <f>S19</f>
        <v>8737</v>
      </c>
      <c r="T72" s="53">
        <f>S72+U72</f>
        <v>20920</v>
      </c>
      <c r="U72" s="54">
        <f>U19+U26</f>
        <v>12183</v>
      </c>
      <c r="V72" s="60">
        <f>V43</f>
        <v>0</v>
      </c>
      <c r="W72" s="59">
        <f>J72+U72+V72</f>
        <v>10935</v>
      </c>
      <c r="X72" s="53" t="e">
        <f>#REF!+X19</f>
        <v>#REF!</v>
      </c>
      <c r="Y72" s="54" t="e">
        <f>#REF!</f>
        <v>#REF!</v>
      </c>
      <c r="Z72" s="54">
        <v>0</v>
      </c>
      <c r="AA72" s="54">
        <f>AA27+AA28+AA40+AA55</f>
        <v>10935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182"/>
      <c r="AJ72" s="150">
        <v>0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2.75">
      <c r="A73" s="45">
        <v>5</v>
      </c>
      <c r="B73" s="424" t="s">
        <v>16</v>
      </c>
      <c r="C73" s="425">
        <f>D73+H73</f>
        <v>0</v>
      </c>
      <c r="D73" s="426">
        <v>0</v>
      </c>
      <c r="E73" s="426">
        <v>0</v>
      </c>
      <c r="F73" s="426">
        <v>0</v>
      </c>
      <c r="G73" s="62">
        <v>0</v>
      </c>
      <c r="H73" s="62">
        <v>0</v>
      </c>
      <c r="I73" s="63">
        <v>0</v>
      </c>
      <c r="J73" s="61">
        <f>K73+O73+P73+Q73+R73+S73</f>
        <v>0</v>
      </c>
      <c r="K73" s="62">
        <v>0</v>
      </c>
      <c r="L73" s="62">
        <v>0</v>
      </c>
      <c r="M73" s="62"/>
      <c r="N73" s="62">
        <v>0</v>
      </c>
      <c r="O73" s="62">
        <v>0</v>
      </c>
      <c r="P73" s="62">
        <v>0</v>
      </c>
      <c r="Q73" s="62">
        <v>0</v>
      </c>
      <c r="R73" s="125">
        <v>0</v>
      </c>
      <c r="S73" s="125">
        <v>0</v>
      </c>
      <c r="T73" s="82">
        <v>0</v>
      </c>
      <c r="U73" s="130">
        <v>0</v>
      </c>
      <c r="V73" s="63">
        <v>0</v>
      </c>
      <c r="W73" s="61">
        <f>J73+U73+V73</f>
        <v>0</v>
      </c>
      <c r="X73" s="82">
        <v>0</v>
      </c>
      <c r="Y73" s="130">
        <v>0</v>
      </c>
      <c r="Z73" s="130">
        <v>0</v>
      </c>
      <c r="AA73" s="308">
        <v>0</v>
      </c>
      <c r="AB73" s="308">
        <v>0</v>
      </c>
      <c r="AC73" s="308">
        <v>0</v>
      </c>
      <c r="AD73" s="308">
        <v>0</v>
      </c>
      <c r="AE73" s="308">
        <v>0</v>
      </c>
      <c r="AF73" s="308">
        <v>0</v>
      </c>
      <c r="AG73" s="308">
        <v>0</v>
      </c>
      <c r="AH73" s="308">
        <v>0</v>
      </c>
      <c r="AI73" s="340"/>
      <c r="AJ73" s="309">
        <v>0</v>
      </c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2.75">
      <c r="A74" s="42" t="s">
        <v>16</v>
      </c>
      <c r="B74" s="42"/>
      <c r="C74" s="61">
        <f>SUM(C71:C73)</f>
        <v>0</v>
      </c>
      <c r="D74" s="62">
        <f>SUM(D71:D73)</f>
        <v>0</v>
      </c>
      <c r="E74" s="62">
        <f>SUM(E71:E73)</f>
        <v>0</v>
      </c>
      <c r="F74" s="62">
        <f>SUM(F71:F73)</f>
        <v>0</v>
      </c>
      <c r="G74" s="62">
        <f>SUM(G71:G73)</f>
        <v>0</v>
      </c>
      <c r="H74" s="62">
        <f aca="true" t="shared" si="23" ref="H74:Q74">SUM(H71:H73)</f>
        <v>0</v>
      </c>
      <c r="I74" s="63">
        <f t="shared" si="23"/>
        <v>0</v>
      </c>
      <c r="J74" s="127">
        <f>K74+O74+P74+Q74+R74+S74</f>
        <v>41343</v>
      </c>
      <c r="K74" s="62">
        <f t="shared" si="23"/>
        <v>0</v>
      </c>
      <c r="L74" s="62">
        <f t="shared" si="23"/>
        <v>0</v>
      </c>
      <c r="M74" s="62"/>
      <c r="N74" s="62">
        <f t="shared" si="23"/>
        <v>0</v>
      </c>
      <c r="O74" s="62">
        <f t="shared" si="23"/>
        <v>0</v>
      </c>
      <c r="P74" s="62">
        <f t="shared" si="23"/>
        <v>0</v>
      </c>
      <c r="Q74" s="62">
        <f t="shared" si="23"/>
        <v>0</v>
      </c>
      <c r="R74" s="124">
        <f aca="true" t="shared" si="24" ref="R74:AJ74">SUM(R71:R73)</f>
        <v>-9985</v>
      </c>
      <c r="S74" s="124">
        <f t="shared" si="24"/>
        <v>51328</v>
      </c>
      <c r="T74" s="62">
        <f t="shared" si="24"/>
        <v>20920</v>
      </c>
      <c r="U74" s="62">
        <f t="shared" si="24"/>
        <v>-30408</v>
      </c>
      <c r="V74" s="124">
        <f t="shared" si="24"/>
        <v>0</v>
      </c>
      <c r="W74" s="61">
        <f t="shared" si="24"/>
        <v>10935</v>
      </c>
      <c r="X74" s="310" t="e">
        <f t="shared" si="24"/>
        <v>#REF!</v>
      </c>
      <c r="Y74" s="311" t="e">
        <f>SUM(Y71:Y73)</f>
        <v>#REF!</v>
      </c>
      <c r="Z74" s="311">
        <f>SUM(Z71:Z73)</f>
        <v>0</v>
      </c>
      <c r="AA74" s="311">
        <f t="shared" si="24"/>
        <v>10935</v>
      </c>
      <c r="AB74" s="311">
        <f t="shared" si="24"/>
        <v>0</v>
      </c>
      <c r="AC74" s="311">
        <f t="shared" si="24"/>
        <v>0</v>
      </c>
      <c r="AD74" s="311">
        <f t="shared" si="24"/>
        <v>0</v>
      </c>
      <c r="AE74" s="311">
        <f t="shared" si="24"/>
        <v>0</v>
      </c>
      <c r="AF74" s="311">
        <f t="shared" si="24"/>
        <v>0</v>
      </c>
      <c r="AG74" s="311">
        <f t="shared" si="24"/>
        <v>0</v>
      </c>
      <c r="AH74" s="311">
        <f t="shared" si="24"/>
        <v>0</v>
      </c>
      <c r="AI74" s="341"/>
      <c r="AJ74" s="124">
        <f t="shared" si="24"/>
        <v>0</v>
      </c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2.75">
      <c r="A75" s="49"/>
      <c r="B75" s="49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2.75">
      <c r="A76" t="s">
        <v>38</v>
      </c>
      <c r="C76" s="2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2.75">
      <c r="A77" t="s">
        <v>39</v>
      </c>
      <c r="B77" t="s">
        <v>40</v>
      </c>
      <c r="C77" s="2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2.75">
      <c r="A78" t="s">
        <v>41</v>
      </c>
      <c r="B78" t="s">
        <v>42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2.75">
      <c r="A79" t="s">
        <v>43</v>
      </c>
      <c r="B79" t="s">
        <v>44</v>
      </c>
      <c r="C79" s="2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2.75">
      <c r="A80" s="4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2.75">
      <c r="A81" s="4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ht="12.75">
      <c r="A82" s="4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ht="12.75">
      <c r="A83" s="4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ht="12.75">
      <c r="A84" s="4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ht="12.75">
      <c r="A85" s="4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ht="12.75">
      <c r="A86" s="4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2.75">
      <c r="A87" s="4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2.75">
      <c r="A88" s="4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2.75">
      <c r="A89" s="4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2.75">
      <c r="A90" s="4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2.75">
      <c r="A91" s="4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2.75">
      <c r="A92" s="4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2.75">
      <c r="A93" s="4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12.75">
      <c r="A94" s="4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ht="12.75">
      <c r="A95" s="4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ht="12.75">
      <c r="A96" s="4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3:46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3:46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3:46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3:46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3:46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3:46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3:46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3:46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3:46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3:46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3:46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3:46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3:46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</sheetData>
  <mergeCells count="1">
    <mergeCell ref="G11:I11"/>
  </mergeCells>
  <printOptions horizontalCentered="1"/>
  <pageMargins left="0.3937007874015748" right="0" top="0.7874015748031497" bottom="0" header="0.9055118110236221" footer="0.5118110236220472"/>
  <pageSetup fitToHeight="1" fitToWidth="1" horizontalDpi="600" verticalDpi="600" orientation="landscape" paperSize="9" scale="55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X109"/>
  <sheetViews>
    <sheetView workbookViewId="0" topLeftCell="A1">
      <selection activeCell="A2" sqref="A2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5" width="9.625" style="0" customWidth="1"/>
    <col min="6" max="7" width="10.125" style="0" customWidth="1"/>
    <col min="8" max="8" width="9.375" style="0" customWidth="1"/>
    <col min="9" max="9" width="9.00390625" style="0" customWidth="1"/>
    <col min="10" max="10" width="11.125" style="0" customWidth="1"/>
    <col min="11" max="11" width="10.25390625" style="0" customWidth="1"/>
    <col min="12" max="12" width="9.875" style="0" customWidth="1"/>
    <col min="13" max="13" width="9.875" style="0" hidden="1" customWidth="1"/>
    <col min="14" max="14" width="8.625" style="0" customWidth="1"/>
    <col min="15" max="15" width="9.00390625" style="0" customWidth="1"/>
    <col min="16" max="16" width="8.875" style="0" customWidth="1"/>
    <col min="17" max="17" width="8.125" style="0" customWidth="1"/>
    <col min="18" max="18" width="12.00390625" style="0" customWidth="1"/>
    <col min="19" max="19" width="12.625" style="0" customWidth="1"/>
    <col min="20" max="21" width="11.625" style="0" customWidth="1"/>
    <col min="22" max="22" width="11.625" style="0" hidden="1" customWidth="1"/>
    <col min="23" max="23" width="12.00390625" style="0" customWidth="1"/>
    <col min="24" max="24" width="9.25390625" style="0" hidden="1" customWidth="1"/>
    <col min="25" max="25" width="9.00390625" style="0" hidden="1" customWidth="1"/>
    <col min="26" max="26" width="10.125" style="0" hidden="1" customWidth="1"/>
    <col min="27" max="27" width="9.00390625" style="0" customWidth="1"/>
    <col min="28" max="28" width="9.00390625" style="0" hidden="1" customWidth="1"/>
    <col min="29" max="29" width="9.75390625" style="0" customWidth="1"/>
    <col min="30" max="30" width="10.75390625" style="0" hidden="1" customWidth="1"/>
    <col min="31" max="31" width="11.75390625" style="0" customWidth="1"/>
    <col min="32" max="32" width="10.125" style="0" hidden="1" customWidth="1"/>
    <col min="33" max="33" width="7.875" style="0" hidden="1" customWidth="1"/>
    <col min="34" max="35" width="7.375" style="0" hidden="1" customWidth="1"/>
    <col min="36" max="36" width="7.875" style="0" hidden="1" customWidth="1"/>
  </cols>
  <sheetData>
    <row r="4" spans="27:28" ht="18">
      <c r="AA4" s="96"/>
      <c r="AB4" s="96"/>
    </row>
    <row r="5" ht="12.75">
      <c r="L5" t="s">
        <v>48</v>
      </c>
    </row>
    <row r="6" spans="2:19" s="24" customFormat="1" ht="18">
      <c r="B6" s="107"/>
      <c r="D6" s="107"/>
      <c r="E6" s="107"/>
      <c r="F6" s="107"/>
      <c r="G6" s="107"/>
      <c r="H6" s="239"/>
      <c r="I6"/>
      <c r="J6" s="107" t="s">
        <v>185</v>
      </c>
      <c r="R6" s="108"/>
      <c r="S6" s="108"/>
    </row>
    <row r="7" spans="2:22" ht="18">
      <c r="B7" s="7"/>
      <c r="C7" s="6"/>
      <c r="D7" s="107"/>
      <c r="E7" s="107"/>
      <c r="F7" s="107"/>
      <c r="G7" s="107"/>
      <c r="H7" s="24"/>
      <c r="J7" s="107"/>
      <c r="K7" s="24"/>
      <c r="L7" s="108"/>
      <c r="M7" s="108"/>
      <c r="N7" s="108"/>
      <c r="O7" s="108"/>
      <c r="P7" s="108"/>
      <c r="Q7" s="108"/>
      <c r="R7" s="108"/>
      <c r="S7" s="108"/>
      <c r="T7" s="108"/>
      <c r="U7" s="6"/>
      <c r="V7" s="6"/>
    </row>
    <row r="8" spans="2:22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6" ht="12.75">
      <c r="A9" s="39"/>
      <c r="B9" s="25" t="s">
        <v>0</v>
      </c>
      <c r="C9" s="32" t="s">
        <v>1</v>
      </c>
      <c r="D9" s="14" t="s">
        <v>2</v>
      </c>
      <c r="E9" s="14"/>
      <c r="F9" s="14"/>
      <c r="G9" s="14"/>
      <c r="H9" s="14"/>
      <c r="I9" s="497"/>
      <c r="J9" s="13"/>
      <c r="K9" s="11" t="s">
        <v>3</v>
      </c>
      <c r="L9" s="8"/>
      <c r="M9" s="8"/>
      <c r="N9" s="8"/>
      <c r="O9" s="9"/>
      <c r="P9" s="8"/>
      <c r="Q9" s="8"/>
      <c r="R9" s="8"/>
      <c r="S9" s="9"/>
      <c r="T9" s="168" t="s">
        <v>52</v>
      </c>
      <c r="U9" s="169"/>
      <c r="V9" s="185"/>
      <c r="W9" s="202" t="s">
        <v>4</v>
      </c>
      <c r="X9" s="538"/>
      <c r="Y9" s="539"/>
      <c r="AA9" s="168" t="s">
        <v>111</v>
      </c>
      <c r="AB9" s="517"/>
      <c r="AC9" s="544"/>
      <c r="AD9" s="545" t="s">
        <v>80</v>
      </c>
      <c r="AE9" s="548"/>
      <c r="AF9" s="377"/>
      <c r="AG9" s="243"/>
      <c r="AH9" s="243"/>
      <c r="AI9" s="243"/>
      <c r="AJ9" s="24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12.75">
      <c r="A10" s="5"/>
      <c r="B10" s="12"/>
      <c r="C10" s="33"/>
      <c r="D10" s="492" t="s">
        <v>91</v>
      </c>
      <c r="E10" s="493"/>
      <c r="F10" s="494"/>
      <c r="G10" s="494"/>
      <c r="H10" s="498"/>
      <c r="I10" s="499"/>
      <c r="J10" s="511"/>
      <c r="K10" s="557"/>
      <c r="L10" s="483"/>
      <c r="M10" s="483"/>
      <c r="N10" s="483"/>
      <c r="O10" s="484"/>
      <c r="P10" s="484"/>
      <c r="Q10" s="484"/>
      <c r="R10" s="484"/>
      <c r="S10" s="485"/>
      <c r="T10" s="486"/>
      <c r="U10" s="487"/>
      <c r="V10" s="488"/>
      <c r="W10" s="270"/>
      <c r="X10" s="540"/>
      <c r="Y10" s="489"/>
      <c r="Z10" s="489"/>
      <c r="AA10" s="513"/>
      <c r="AB10" s="50"/>
      <c r="AC10" s="50"/>
      <c r="AD10" s="546"/>
      <c r="AE10" s="427"/>
      <c r="AF10" s="367"/>
      <c r="AG10" s="70"/>
      <c r="AH10" s="70"/>
      <c r="AI10" s="70"/>
      <c r="AJ10" s="491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5" t="s">
        <v>6</v>
      </c>
      <c r="B11" s="5"/>
      <c r="C11" s="15" t="s">
        <v>16</v>
      </c>
      <c r="D11" s="495" t="s">
        <v>92</v>
      </c>
      <c r="E11" s="496"/>
      <c r="F11" s="573"/>
      <c r="G11" s="1036" t="s">
        <v>115</v>
      </c>
      <c r="H11" s="1037"/>
      <c r="I11" s="1038"/>
      <c r="J11" s="590"/>
      <c r="K11" s="568" t="s">
        <v>112</v>
      </c>
      <c r="L11" s="554" t="s">
        <v>91</v>
      </c>
      <c r="M11" s="552"/>
      <c r="N11" s="553"/>
      <c r="O11" s="17" t="s">
        <v>8</v>
      </c>
      <c r="P11" s="179" t="s">
        <v>9</v>
      </c>
      <c r="Q11" s="510" t="s">
        <v>10</v>
      </c>
      <c r="R11" s="144" t="s">
        <v>10</v>
      </c>
      <c r="S11" s="145" t="s">
        <v>11</v>
      </c>
      <c r="T11" s="170" t="s">
        <v>51</v>
      </c>
      <c r="U11" s="171"/>
      <c r="V11" s="12" t="s">
        <v>50</v>
      </c>
      <c r="W11" s="270"/>
      <c r="X11" s="257" t="s">
        <v>73</v>
      </c>
      <c r="Y11" s="258" t="s">
        <v>4</v>
      </c>
      <c r="Z11" s="389" t="s">
        <v>73</v>
      </c>
      <c r="AA11" s="258" t="s">
        <v>4</v>
      </c>
      <c r="AB11" s="455" t="s">
        <v>87</v>
      </c>
      <c r="AC11" s="351" t="s">
        <v>81</v>
      </c>
      <c r="AD11" s="259" t="s">
        <v>100</v>
      </c>
      <c r="AE11" s="260" t="s">
        <v>100</v>
      </c>
      <c r="AF11" s="434" t="s">
        <v>84</v>
      </c>
      <c r="AG11" s="258" t="s">
        <v>59</v>
      </c>
      <c r="AH11" s="259" t="s">
        <v>17</v>
      </c>
      <c r="AI11" s="506" t="s">
        <v>87</v>
      </c>
      <c r="AJ11" s="260" t="s">
        <v>63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2.75">
      <c r="A12" s="5" t="s">
        <v>12</v>
      </c>
      <c r="B12" s="5"/>
      <c r="C12" s="27"/>
      <c r="D12" s="19" t="s">
        <v>13</v>
      </c>
      <c r="E12" s="502" t="s">
        <v>94</v>
      </c>
      <c r="F12" s="579" t="s">
        <v>63</v>
      </c>
      <c r="G12" s="594" t="s">
        <v>117</v>
      </c>
      <c r="H12" s="574" t="s">
        <v>93</v>
      </c>
      <c r="I12" s="575"/>
      <c r="J12" s="1"/>
      <c r="K12" s="568" t="s">
        <v>113</v>
      </c>
      <c r="L12" s="555"/>
      <c r="M12" s="556"/>
      <c r="N12" s="17"/>
      <c r="O12" s="29"/>
      <c r="P12" s="1" t="s">
        <v>14</v>
      </c>
      <c r="Q12" s="1" t="s">
        <v>15</v>
      </c>
      <c r="R12" s="34" t="s">
        <v>47</v>
      </c>
      <c r="S12" s="146" t="s">
        <v>45</v>
      </c>
      <c r="T12" s="79" t="s">
        <v>16</v>
      </c>
      <c r="U12" s="114" t="s">
        <v>5</v>
      </c>
      <c r="V12" s="15" t="s">
        <v>24</v>
      </c>
      <c r="W12" s="270"/>
      <c r="X12" s="261" t="s">
        <v>74</v>
      </c>
      <c r="Y12" s="262" t="s">
        <v>65</v>
      </c>
      <c r="Z12" s="390" t="s">
        <v>74</v>
      </c>
      <c r="AA12" s="262" t="s">
        <v>65</v>
      </c>
      <c r="AB12" s="201" t="s">
        <v>88</v>
      </c>
      <c r="AC12" s="352" t="s">
        <v>82</v>
      </c>
      <c r="AD12" s="263" t="s">
        <v>101</v>
      </c>
      <c r="AE12" s="354" t="s">
        <v>104</v>
      </c>
      <c r="AF12" s="435" t="s">
        <v>83</v>
      </c>
      <c r="AG12" s="262" t="s">
        <v>60</v>
      </c>
      <c r="AH12" s="263" t="s">
        <v>61</v>
      </c>
      <c r="AI12" s="507" t="s">
        <v>107</v>
      </c>
      <c r="AJ12" s="264" t="s">
        <v>66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2.75">
      <c r="A13" s="5" t="s">
        <v>18</v>
      </c>
      <c r="B13" s="12" t="s">
        <v>19</v>
      </c>
      <c r="C13" s="500"/>
      <c r="D13" s="19" t="s">
        <v>20</v>
      </c>
      <c r="E13" s="503" t="s">
        <v>95</v>
      </c>
      <c r="F13" s="580" t="s">
        <v>66</v>
      </c>
      <c r="G13" s="595" t="s">
        <v>94</v>
      </c>
      <c r="H13" s="576" t="s">
        <v>16</v>
      </c>
      <c r="I13" s="577" t="s">
        <v>7</v>
      </c>
      <c r="J13" s="591" t="s">
        <v>16</v>
      </c>
      <c r="K13" s="569" t="s">
        <v>16</v>
      </c>
      <c r="L13" s="16" t="s">
        <v>21</v>
      </c>
      <c r="M13" s="28"/>
      <c r="N13" s="28" t="s">
        <v>22</v>
      </c>
      <c r="O13" s="34"/>
      <c r="P13" s="22"/>
      <c r="Q13" s="1" t="s">
        <v>23</v>
      </c>
      <c r="R13" s="34" t="s">
        <v>46</v>
      </c>
      <c r="S13" s="146" t="s">
        <v>24</v>
      </c>
      <c r="T13" s="35" t="s">
        <v>25</v>
      </c>
      <c r="U13" s="114" t="s">
        <v>20</v>
      </c>
      <c r="V13" s="15" t="s">
        <v>46</v>
      </c>
      <c r="W13" s="270" t="s">
        <v>16</v>
      </c>
      <c r="X13" s="261" t="s">
        <v>75</v>
      </c>
      <c r="Y13" s="262" t="s">
        <v>68</v>
      </c>
      <c r="Z13" s="390" t="s">
        <v>78</v>
      </c>
      <c r="AA13" s="262" t="s">
        <v>68</v>
      </c>
      <c r="AB13" s="201" t="s">
        <v>89</v>
      </c>
      <c r="AC13" s="352" t="s">
        <v>99</v>
      </c>
      <c r="AD13" s="263" t="s">
        <v>102</v>
      </c>
      <c r="AE13" s="354" t="s">
        <v>105</v>
      </c>
      <c r="AF13" s="435" t="s">
        <v>96</v>
      </c>
      <c r="AG13" s="262" t="s">
        <v>26</v>
      </c>
      <c r="AH13" s="263" t="s">
        <v>31</v>
      </c>
      <c r="AI13" s="507" t="s">
        <v>108</v>
      </c>
      <c r="AJ13" s="264" t="s">
        <v>69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50" ht="15" customHeight="1" thickBot="1">
      <c r="A14" s="40" t="s">
        <v>27</v>
      </c>
      <c r="B14" s="26" t="s">
        <v>28</v>
      </c>
      <c r="C14" s="36"/>
      <c r="D14" s="20" t="s">
        <v>29</v>
      </c>
      <c r="E14" s="504"/>
      <c r="F14" s="580" t="s">
        <v>86</v>
      </c>
      <c r="G14" s="595" t="s">
        <v>116</v>
      </c>
      <c r="H14" s="578"/>
      <c r="I14" s="596" t="s">
        <v>30</v>
      </c>
      <c r="J14" s="592"/>
      <c r="K14" s="178"/>
      <c r="L14" s="18"/>
      <c r="M14" s="18"/>
      <c r="N14" s="180"/>
      <c r="O14" s="21"/>
      <c r="P14" s="18"/>
      <c r="Q14" s="3"/>
      <c r="R14" s="607" t="s">
        <v>25</v>
      </c>
      <c r="S14" s="772"/>
      <c r="T14" s="37"/>
      <c r="U14" s="115" t="s">
        <v>24</v>
      </c>
      <c r="V14" s="36" t="s">
        <v>25</v>
      </c>
      <c r="W14" s="271"/>
      <c r="X14" s="361" t="s">
        <v>76</v>
      </c>
      <c r="Y14" s="266" t="s">
        <v>71</v>
      </c>
      <c r="Z14" s="447" t="s">
        <v>76</v>
      </c>
      <c r="AA14" s="266" t="s">
        <v>71</v>
      </c>
      <c r="AB14" s="456" t="s">
        <v>90</v>
      </c>
      <c r="AC14" s="363" t="s">
        <v>98</v>
      </c>
      <c r="AD14" s="266" t="s">
        <v>103</v>
      </c>
      <c r="AE14" s="549" t="s">
        <v>106</v>
      </c>
      <c r="AF14" s="514" t="s">
        <v>97</v>
      </c>
      <c r="AG14" s="265"/>
      <c r="AH14" s="265"/>
      <c r="AI14" s="509" t="s">
        <v>109</v>
      </c>
      <c r="AJ14" s="267" t="s">
        <v>72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3.5" thickBot="1">
      <c r="A15" s="541"/>
      <c r="B15" s="31" t="s">
        <v>132</v>
      </c>
      <c r="C15" s="542">
        <f>D15+E15+F15+G15+H15</f>
        <v>0</v>
      </c>
      <c r="D15" s="431"/>
      <c r="E15" s="533"/>
      <c r="F15" s="588">
        <v>0</v>
      </c>
      <c r="G15" s="597">
        <v>0</v>
      </c>
      <c r="H15" s="543">
        <v>0</v>
      </c>
      <c r="I15" s="429">
        <v>0</v>
      </c>
      <c r="J15" s="429">
        <f>K15+O15+P15+Q15+R15+S15</f>
        <v>0</v>
      </c>
      <c r="K15" s="431">
        <f>L15+N15</f>
        <v>0</v>
      </c>
      <c r="L15" s="533"/>
      <c r="M15" s="543"/>
      <c r="N15" s="543"/>
      <c r="O15" s="543"/>
      <c r="P15" s="533"/>
      <c r="Q15" s="543">
        <v>0</v>
      </c>
      <c r="R15" s="533"/>
      <c r="S15" s="429"/>
      <c r="T15" s="431">
        <f>S15+U15</f>
        <v>0</v>
      </c>
      <c r="U15" s="430"/>
      <c r="V15" s="480">
        <v>0</v>
      </c>
      <c r="W15" s="640">
        <f>U15+J15</f>
        <v>0</v>
      </c>
      <c r="X15" s="431">
        <v>0</v>
      </c>
      <c r="Y15" s="533">
        <v>0</v>
      </c>
      <c r="Z15" s="535">
        <v>0</v>
      </c>
      <c r="AA15" s="551"/>
      <c r="AB15" s="550"/>
      <c r="AC15" s="537"/>
      <c r="AD15" s="534"/>
      <c r="AE15" s="536"/>
      <c r="AF15" s="537">
        <v>0</v>
      </c>
      <c r="AG15" s="534">
        <v>0</v>
      </c>
      <c r="AH15" s="534">
        <v>0</v>
      </c>
      <c r="AI15" s="535">
        <v>0</v>
      </c>
      <c r="AJ15" s="536">
        <v>0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s="49" customFormat="1" ht="12.75" hidden="1">
      <c r="A16" s="42"/>
      <c r="B16" s="355"/>
      <c r="C16" s="106"/>
      <c r="D16" s="105"/>
      <c r="E16" s="102"/>
      <c r="F16" s="582"/>
      <c r="G16" s="105"/>
      <c r="H16" s="102"/>
      <c r="I16" s="104"/>
      <c r="J16" s="104"/>
      <c r="K16" s="105"/>
      <c r="L16" s="103"/>
      <c r="M16" s="102"/>
      <c r="N16" s="102"/>
      <c r="O16" s="102"/>
      <c r="P16" s="103"/>
      <c r="Q16" s="102"/>
      <c r="R16" s="103"/>
      <c r="S16" s="104"/>
      <c r="T16" s="102"/>
      <c r="U16" s="119"/>
      <c r="V16" s="316"/>
      <c r="W16" s="277"/>
      <c r="X16" s="359"/>
      <c r="Y16" s="67"/>
      <c r="Z16" s="324"/>
      <c r="AA16" s="66"/>
      <c r="AB16" s="68"/>
      <c r="AC16" s="69"/>
      <c r="AD16" s="67"/>
      <c r="AE16" s="268"/>
      <c r="AF16" s="69"/>
      <c r="AG16" s="67"/>
      <c r="AH16" s="67"/>
      <c r="AI16" s="324"/>
      <c r="AJ16" s="268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</row>
    <row r="17" spans="1:50" ht="12.75" hidden="1">
      <c r="A17" s="5"/>
      <c r="B17" s="113"/>
      <c r="C17" s="191"/>
      <c r="D17" s="192"/>
      <c r="E17" s="195"/>
      <c r="F17" s="196"/>
      <c r="G17" s="192"/>
      <c r="H17" s="193"/>
      <c r="I17" s="194"/>
      <c r="J17" s="242"/>
      <c r="K17" s="241"/>
      <c r="L17" s="193"/>
      <c r="M17" s="195"/>
      <c r="N17" s="195"/>
      <c r="O17" s="195"/>
      <c r="P17" s="193"/>
      <c r="Q17" s="195"/>
      <c r="R17" s="840"/>
      <c r="S17" s="736"/>
      <c r="T17" s="317"/>
      <c r="U17" s="196"/>
      <c r="V17" s="197"/>
      <c r="W17" s="278"/>
      <c r="X17" s="378"/>
      <c r="Y17" s="563"/>
      <c r="Z17" s="410"/>
      <c r="AA17" s="530"/>
      <c r="AB17" s="457"/>
      <c r="AC17" s="393"/>
      <c r="AD17" s="269"/>
      <c r="AE17" s="282"/>
      <c r="AF17" s="392"/>
      <c r="AG17" s="269"/>
      <c r="AH17" s="269"/>
      <c r="AI17" s="323"/>
      <c r="AJ17" s="282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2.75" hidden="1">
      <c r="A18" s="731"/>
      <c r="B18" s="733"/>
      <c r="C18" s="792"/>
      <c r="D18" s="793"/>
      <c r="E18" s="794"/>
      <c r="F18" s="795"/>
      <c r="G18" s="793"/>
      <c r="H18" s="796"/>
      <c r="I18" s="797"/>
      <c r="J18" s="798"/>
      <c r="K18" s="313"/>
      <c r="L18" s="799"/>
      <c r="M18" s="706"/>
      <c r="N18" s="799"/>
      <c r="O18" s="794"/>
      <c r="P18" s="796"/>
      <c r="Q18" s="794"/>
      <c r="R18" s="707"/>
      <c r="S18" s="805"/>
      <c r="T18" s="800"/>
      <c r="U18" s="795"/>
      <c r="V18" s="801"/>
      <c r="W18" s="802"/>
      <c r="X18" s="793"/>
      <c r="Y18" s="803"/>
      <c r="Z18" s="707"/>
      <c r="AA18" s="717"/>
      <c r="AB18" s="795"/>
      <c r="AC18" s="794"/>
      <c r="AD18" s="804"/>
      <c r="AE18" s="805"/>
      <c r="AF18" s="392"/>
      <c r="AG18" s="269"/>
      <c r="AH18" s="269"/>
      <c r="AI18" s="323"/>
      <c r="AJ18" s="282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46" ht="12.75" hidden="1">
      <c r="A19" s="190"/>
      <c r="B19" s="142"/>
      <c r="C19" s="215"/>
      <c r="D19" s="274"/>
      <c r="E19" s="564"/>
      <c r="F19" s="589"/>
      <c r="G19" s="274"/>
      <c r="H19" s="467"/>
      <c r="I19" s="215"/>
      <c r="J19" s="215"/>
      <c r="K19" s="274"/>
      <c r="L19" s="247"/>
      <c r="M19" s="247"/>
      <c r="N19" s="565"/>
      <c r="O19" s="247"/>
      <c r="P19" s="247"/>
      <c r="Q19" s="247"/>
      <c r="R19" s="838"/>
      <c r="S19" s="521"/>
      <c r="T19" s="204"/>
      <c r="U19" s="230"/>
      <c r="V19" s="229"/>
      <c r="W19" s="272"/>
      <c r="X19" s="468"/>
      <c r="Y19" s="386"/>
      <c r="Z19" s="448"/>
      <c r="AA19" s="428"/>
      <c r="AB19" s="520"/>
      <c r="AC19" s="519"/>
      <c r="AD19" s="467"/>
      <c r="AE19" s="521"/>
      <c r="AF19" s="231"/>
      <c r="AG19" s="283"/>
      <c r="AH19" s="283"/>
      <c r="AI19" s="508"/>
      <c r="AJ19" s="288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12.75" hidden="1">
      <c r="A20" s="423"/>
      <c r="B20" s="142"/>
      <c r="C20" s="208"/>
      <c r="D20" s="231"/>
      <c r="E20" s="231"/>
      <c r="F20" s="585"/>
      <c r="G20" s="219"/>
      <c r="H20" s="228"/>
      <c r="I20" s="208"/>
      <c r="J20" s="208"/>
      <c r="K20" s="219"/>
      <c r="L20" s="216"/>
      <c r="M20" s="217"/>
      <c r="N20" s="216"/>
      <c r="O20" s="216"/>
      <c r="P20" s="216"/>
      <c r="Q20" s="216"/>
      <c r="R20" s="253"/>
      <c r="S20" s="841"/>
      <c r="T20" s="274"/>
      <c r="U20" s="314"/>
      <c r="V20" s="229"/>
      <c r="W20" s="272"/>
      <c r="X20" s="383"/>
      <c r="Y20" s="381"/>
      <c r="Z20" s="449"/>
      <c r="AA20" s="428"/>
      <c r="AB20" s="520"/>
      <c r="AC20" s="519"/>
      <c r="AD20" s="228"/>
      <c r="AE20" s="288"/>
      <c r="AF20" s="231"/>
      <c r="AG20" s="283"/>
      <c r="AH20" s="283"/>
      <c r="AI20" s="508"/>
      <c r="AJ20" s="288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2.75" hidden="1">
      <c r="A21" s="109"/>
      <c r="B21" s="48"/>
      <c r="C21" s="52"/>
      <c r="D21" s="55"/>
      <c r="E21" s="55"/>
      <c r="F21" s="60"/>
      <c r="G21" s="53"/>
      <c r="H21" s="54"/>
      <c r="I21" s="52"/>
      <c r="J21" s="52"/>
      <c r="K21" s="53"/>
      <c r="L21" s="166"/>
      <c r="M21" s="166"/>
      <c r="N21" s="421"/>
      <c r="O21" s="166"/>
      <c r="P21" s="166"/>
      <c r="Q21" s="166"/>
      <c r="R21" s="182"/>
      <c r="S21" s="152"/>
      <c r="T21" s="86"/>
      <c r="U21" s="182"/>
      <c r="V21" s="134"/>
      <c r="W21" s="272"/>
      <c r="X21" s="383"/>
      <c r="Y21" s="387"/>
      <c r="Z21" s="449"/>
      <c r="AA21" s="428"/>
      <c r="AB21" s="458"/>
      <c r="AC21" s="395"/>
      <c r="AD21" s="54"/>
      <c r="AE21" s="150"/>
      <c r="AF21" s="55"/>
      <c r="AG21" s="249"/>
      <c r="AH21" s="249"/>
      <c r="AI21" s="330"/>
      <c r="AJ21" s="150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2.75" hidden="1">
      <c r="A22" s="245"/>
      <c r="B22" s="48"/>
      <c r="C22" s="52"/>
      <c r="D22" s="86"/>
      <c r="E22" s="273"/>
      <c r="F22" s="152"/>
      <c r="G22" s="53"/>
      <c r="H22" s="54"/>
      <c r="I22" s="52"/>
      <c r="J22" s="208"/>
      <c r="K22" s="53"/>
      <c r="L22" s="166"/>
      <c r="M22" s="166"/>
      <c r="N22" s="421"/>
      <c r="O22" s="166"/>
      <c r="P22" s="166"/>
      <c r="Q22" s="166"/>
      <c r="R22" s="182"/>
      <c r="S22" s="841"/>
      <c r="T22" s="313"/>
      <c r="U22" s="315"/>
      <c r="V22" s="134"/>
      <c r="W22" s="209"/>
      <c r="X22" s="622"/>
      <c r="Y22" s="387"/>
      <c r="Z22" s="449"/>
      <c r="AA22" s="428"/>
      <c r="AB22" s="458"/>
      <c r="AC22" s="395"/>
      <c r="AD22" s="54"/>
      <c r="AE22" s="150"/>
      <c r="AF22" s="55"/>
      <c r="AG22" s="249"/>
      <c r="AH22" s="249"/>
      <c r="AI22" s="330"/>
      <c r="AJ22" s="150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2.75" hidden="1">
      <c r="A23" s="245"/>
      <c r="B23" s="48"/>
      <c r="C23" s="51"/>
      <c r="D23" s="53"/>
      <c r="E23" s="54"/>
      <c r="F23" s="150"/>
      <c r="G23" s="53"/>
      <c r="H23" s="54"/>
      <c r="I23" s="51"/>
      <c r="J23" s="208"/>
      <c r="K23" s="53"/>
      <c r="L23" s="166"/>
      <c r="M23" s="54"/>
      <c r="N23" s="421"/>
      <c r="O23" s="166"/>
      <c r="P23" s="166"/>
      <c r="Q23" s="166"/>
      <c r="R23" s="182"/>
      <c r="S23" s="841"/>
      <c r="T23" s="313"/>
      <c r="U23" s="315"/>
      <c r="V23" s="165"/>
      <c r="W23" s="209"/>
      <c r="X23" s="622"/>
      <c r="Y23" s="387"/>
      <c r="Z23" s="449"/>
      <c r="AA23" s="428"/>
      <c r="AB23" s="458"/>
      <c r="AC23" s="395"/>
      <c r="AD23" s="54"/>
      <c r="AE23" s="150"/>
      <c r="AF23" s="55"/>
      <c r="AG23" s="249"/>
      <c r="AH23" s="249"/>
      <c r="AI23" s="330"/>
      <c r="AJ23" s="150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3.5" hidden="1" thickBot="1">
      <c r="A24" s="131"/>
      <c r="B24" s="48"/>
      <c r="C24" s="110"/>
      <c r="D24" s="742"/>
      <c r="E24" s="743"/>
      <c r="F24" s="744"/>
      <c r="G24" s="111"/>
      <c r="H24" s="132"/>
      <c r="I24" s="112"/>
      <c r="J24" s="52"/>
      <c r="K24" s="240"/>
      <c r="L24" s="132"/>
      <c r="M24" s="132"/>
      <c r="N24" s="422"/>
      <c r="O24" s="246"/>
      <c r="P24" s="132"/>
      <c r="Q24" s="132"/>
      <c r="R24" s="276"/>
      <c r="S24" s="842"/>
      <c r="T24" s="86"/>
      <c r="U24" s="276"/>
      <c r="V24" s="186"/>
      <c r="W24" s="209"/>
      <c r="X24" s="628"/>
      <c r="Y24" s="388"/>
      <c r="Z24" s="415"/>
      <c r="AA24" s="531"/>
      <c r="AB24" s="459"/>
      <c r="AC24" s="396"/>
      <c r="AD24" s="132"/>
      <c r="AE24" s="444"/>
      <c r="AF24" s="439"/>
      <c r="AG24" s="289"/>
      <c r="AH24" s="289"/>
      <c r="AI24" s="328"/>
      <c r="AJ24" s="290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7.25" customHeight="1" thickBot="1">
      <c r="A25" s="135"/>
      <c r="B25" s="31" t="s">
        <v>33</v>
      </c>
      <c r="C25" s="77">
        <f>D25+H25</f>
        <v>0</v>
      </c>
      <c r="D25" s="118">
        <f aca="true" t="shared" si="0" ref="D25:I25">SUM(D19:D24)</f>
        <v>0</v>
      </c>
      <c r="E25" s="120">
        <f t="shared" si="0"/>
        <v>0</v>
      </c>
      <c r="F25" s="118">
        <f t="shared" si="0"/>
        <v>0</v>
      </c>
      <c r="G25" s="174">
        <f t="shared" si="0"/>
        <v>0</v>
      </c>
      <c r="H25" s="78">
        <f t="shared" si="0"/>
        <v>0</v>
      </c>
      <c r="I25" s="77">
        <f t="shared" si="0"/>
        <v>0</v>
      </c>
      <c r="J25" s="77">
        <f>K25+O25+P25+Q25+R25+S25</f>
        <v>0</v>
      </c>
      <c r="K25" s="78">
        <f aca="true" t="shared" si="1" ref="K25:R25">SUM(K19:K24)</f>
        <v>0</v>
      </c>
      <c r="L25" s="78">
        <f t="shared" si="1"/>
        <v>0</v>
      </c>
      <c r="M25" s="78"/>
      <c r="N25" s="78">
        <f t="shared" si="1"/>
        <v>0</v>
      </c>
      <c r="O25" s="78">
        <f t="shared" si="1"/>
        <v>0</v>
      </c>
      <c r="P25" s="78">
        <f t="shared" si="1"/>
        <v>0</v>
      </c>
      <c r="Q25" s="118">
        <f t="shared" si="1"/>
        <v>0</v>
      </c>
      <c r="R25" s="120">
        <f t="shared" si="1"/>
        <v>0</v>
      </c>
      <c r="S25" s="120">
        <f>SUM(S18:S24)</f>
        <v>0</v>
      </c>
      <c r="T25" s="120">
        <f>SUM(T19:T23)</f>
        <v>0</v>
      </c>
      <c r="U25" s="120">
        <f>SUM(U18:U24)</f>
        <v>0</v>
      </c>
      <c r="V25" s="184">
        <f>SUM(V19:V23)</f>
        <v>0</v>
      </c>
      <c r="W25" s="845">
        <f>SUM(W19:W24)</f>
        <v>0</v>
      </c>
      <c r="X25" s="78">
        <f>SUM(X19:X23)</f>
        <v>0</v>
      </c>
      <c r="Y25" s="120">
        <f>SUM(Y19:Y23)</f>
        <v>0</v>
      </c>
      <c r="Z25" s="184">
        <f>SUM(Z19:Z23)</f>
        <v>0</v>
      </c>
      <c r="AA25" s="120">
        <f>SUM(AA19:AA23)</f>
        <v>0</v>
      </c>
      <c r="AB25" s="460">
        <f>SUM(AB19:AB23)</f>
        <v>0</v>
      </c>
      <c r="AC25" s="120">
        <f>SUM(AC19:AC24)</f>
        <v>0</v>
      </c>
      <c r="AD25" s="120">
        <f aca="true" t="shared" si="2" ref="AD25:AJ25">SUM(AD19:AD23)</f>
        <v>0</v>
      </c>
      <c r="AE25" s="291">
        <f t="shared" si="2"/>
        <v>0</v>
      </c>
      <c r="AF25" s="78">
        <f t="shared" si="2"/>
        <v>0</v>
      </c>
      <c r="AG25" s="248">
        <f t="shared" si="2"/>
        <v>0</v>
      </c>
      <c r="AH25" s="248">
        <f t="shared" si="2"/>
        <v>0</v>
      </c>
      <c r="AI25" s="329">
        <f t="shared" si="2"/>
        <v>0</v>
      </c>
      <c r="AJ25" s="291">
        <f t="shared" si="2"/>
        <v>0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2.75" hidden="1">
      <c r="A26" s="44"/>
      <c r="B26" s="48"/>
      <c r="C26" s="136"/>
      <c r="D26" s="137"/>
      <c r="E26" s="138"/>
      <c r="F26" s="373"/>
      <c r="G26" s="137"/>
      <c r="H26" s="138"/>
      <c r="I26" s="139"/>
      <c r="J26" s="140">
        <f aca="true" t="shared" si="3" ref="J26:J37">K26+O26+P26+Q26+R26+S26</f>
        <v>0</v>
      </c>
      <c r="K26" s="141"/>
      <c r="L26" s="138"/>
      <c r="M26" s="138"/>
      <c r="N26" s="138"/>
      <c r="O26" s="138"/>
      <c r="P26" s="54"/>
      <c r="Q26" s="182"/>
      <c r="R26" s="470"/>
      <c r="S26" s="166"/>
      <c r="T26" s="433">
        <f>S26+U26</f>
        <v>0</v>
      </c>
      <c r="U26" s="470"/>
      <c r="V26" s="843"/>
      <c r="W26" s="134">
        <f aca="true" t="shared" si="4" ref="W26:W37">U26+J26</f>
        <v>0</v>
      </c>
      <c r="X26" s="55"/>
      <c r="Y26" s="54"/>
      <c r="Z26" s="182"/>
      <c r="AA26" s="343"/>
      <c r="AB26" s="461"/>
      <c r="AC26" s="128"/>
      <c r="AD26" s="54"/>
      <c r="AE26" s="150"/>
      <c r="AF26" s="55"/>
      <c r="AG26" s="249"/>
      <c r="AH26" s="249"/>
      <c r="AI26" s="330"/>
      <c r="AJ26" s="150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2.75" hidden="1">
      <c r="A27" s="44"/>
      <c r="B27" s="48"/>
      <c r="C27" s="52"/>
      <c r="D27" s="60"/>
      <c r="E27" s="54"/>
      <c r="F27" s="60"/>
      <c r="G27" s="53"/>
      <c r="H27" s="55"/>
      <c r="I27" s="52"/>
      <c r="J27" s="52">
        <f t="shared" si="3"/>
        <v>0</v>
      </c>
      <c r="K27" s="55"/>
      <c r="L27" s="55"/>
      <c r="M27" s="55"/>
      <c r="N27" s="55"/>
      <c r="O27" s="55"/>
      <c r="P27" s="55"/>
      <c r="Q27" s="60"/>
      <c r="R27" s="54"/>
      <c r="S27" s="54"/>
      <c r="T27" s="433">
        <f>S27+U27</f>
        <v>0</v>
      </c>
      <c r="U27" s="273"/>
      <c r="V27" s="182"/>
      <c r="W27" s="59">
        <f t="shared" si="4"/>
        <v>0</v>
      </c>
      <c r="X27" s="55"/>
      <c r="Y27" s="54"/>
      <c r="Z27" s="182"/>
      <c r="AA27" s="343"/>
      <c r="AB27" s="461"/>
      <c r="AC27" s="128"/>
      <c r="AD27" s="54"/>
      <c r="AE27" s="150"/>
      <c r="AF27" s="55"/>
      <c r="AG27" s="249"/>
      <c r="AH27" s="249"/>
      <c r="AI27" s="330"/>
      <c r="AJ27" s="150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2.75" hidden="1">
      <c r="A28" s="44"/>
      <c r="B28" s="143"/>
      <c r="C28" s="52"/>
      <c r="D28" s="60"/>
      <c r="E28" s="54"/>
      <c r="F28" s="60"/>
      <c r="G28" s="53"/>
      <c r="H28" s="55"/>
      <c r="I28" s="52"/>
      <c r="J28" s="52">
        <f t="shared" si="3"/>
        <v>0</v>
      </c>
      <c r="K28" s="55"/>
      <c r="L28" s="55"/>
      <c r="M28" s="55"/>
      <c r="N28" s="55"/>
      <c r="O28" s="55"/>
      <c r="P28" s="55"/>
      <c r="Q28" s="60"/>
      <c r="R28" s="54"/>
      <c r="S28" s="54"/>
      <c r="T28" s="54">
        <f>S28+U28</f>
        <v>0</v>
      </c>
      <c r="U28" s="54"/>
      <c r="V28" s="182"/>
      <c r="W28" s="59">
        <f t="shared" si="4"/>
        <v>0</v>
      </c>
      <c r="X28" s="55"/>
      <c r="Y28" s="54"/>
      <c r="Z28" s="182"/>
      <c r="AA28" s="54"/>
      <c r="AB28" s="71"/>
      <c r="AC28" s="176"/>
      <c r="AD28" s="54"/>
      <c r="AE28" s="150"/>
      <c r="AF28" s="55"/>
      <c r="AG28" s="167"/>
      <c r="AH28" s="167"/>
      <c r="AI28" s="330"/>
      <c r="AJ28" s="150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2.75" hidden="1">
      <c r="A29" s="177"/>
      <c r="B29" s="872"/>
      <c r="C29" s="52"/>
      <c r="D29" s="60"/>
      <c r="E29" s="54"/>
      <c r="F29" s="60"/>
      <c r="G29" s="53"/>
      <c r="H29" s="55"/>
      <c r="I29" s="52"/>
      <c r="J29" s="645">
        <f t="shared" si="3"/>
        <v>0</v>
      </c>
      <c r="K29" s="55"/>
      <c r="L29" s="55"/>
      <c r="M29" s="55"/>
      <c r="N29" s="55"/>
      <c r="O29" s="55"/>
      <c r="P29" s="55"/>
      <c r="Q29" s="60"/>
      <c r="R29" s="54"/>
      <c r="S29" s="877"/>
      <c r="T29" s="877">
        <f>S29+U29</f>
        <v>0</v>
      </c>
      <c r="U29" s="877"/>
      <c r="V29" s="182"/>
      <c r="W29" s="59">
        <f t="shared" si="4"/>
        <v>0</v>
      </c>
      <c r="X29" s="55"/>
      <c r="Y29" s="54"/>
      <c r="Z29" s="182"/>
      <c r="AA29" s="343"/>
      <c r="AB29" s="71"/>
      <c r="AC29" s="176"/>
      <c r="AD29" s="54"/>
      <c r="AE29" s="150"/>
      <c r="AF29" s="55"/>
      <c r="AG29" s="167"/>
      <c r="AH29" s="167"/>
      <c r="AI29" s="330"/>
      <c r="AJ29" s="150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2.75" hidden="1">
      <c r="A30" s="83">
        <v>3</v>
      </c>
      <c r="B30" s="143" t="s">
        <v>154</v>
      </c>
      <c r="C30" s="84"/>
      <c r="D30" s="151"/>
      <c r="E30" s="273"/>
      <c r="F30" s="151"/>
      <c r="G30" s="86"/>
      <c r="H30" s="85"/>
      <c r="I30" s="84"/>
      <c r="J30" s="52">
        <f t="shared" si="3"/>
        <v>0</v>
      </c>
      <c r="K30" s="85"/>
      <c r="L30" s="85"/>
      <c r="M30" s="85"/>
      <c r="N30" s="85"/>
      <c r="O30" s="85"/>
      <c r="P30" s="85"/>
      <c r="Q30" s="151"/>
      <c r="R30" s="273"/>
      <c r="S30" s="273"/>
      <c r="T30" s="273">
        <f>S30+U30</f>
        <v>0</v>
      </c>
      <c r="U30" s="273"/>
      <c r="V30" s="182"/>
      <c r="W30" s="59">
        <f t="shared" si="4"/>
        <v>0</v>
      </c>
      <c r="X30" s="85"/>
      <c r="Y30" s="273"/>
      <c r="Z30" s="181"/>
      <c r="AA30" s="343"/>
      <c r="AB30" s="461"/>
      <c r="AC30" s="128"/>
      <c r="AD30" s="273"/>
      <c r="AE30" s="152"/>
      <c r="AF30" s="85"/>
      <c r="AG30" s="249"/>
      <c r="AH30" s="249"/>
      <c r="AI30" s="327"/>
      <c r="AJ30" s="152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2.75" hidden="1">
      <c r="A31" s="88">
        <v>3</v>
      </c>
      <c r="B31" s="143" t="s">
        <v>154</v>
      </c>
      <c r="C31" s="84"/>
      <c r="D31" s="151"/>
      <c r="E31" s="273"/>
      <c r="F31" s="151"/>
      <c r="G31" s="86"/>
      <c r="H31" s="85"/>
      <c r="I31" s="84"/>
      <c r="J31" s="84">
        <f t="shared" si="3"/>
        <v>0</v>
      </c>
      <c r="K31" s="85"/>
      <c r="L31" s="85"/>
      <c r="M31" s="85"/>
      <c r="N31" s="85"/>
      <c r="O31" s="85"/>
      <c r="P31" s="85"/>
      <c r="Q31" s="151"/>
      <c r="R31" s="273"/>
      <c r="S31" s="273"/>
      <c r="T31" s="273">
        <f aca="true" t="shared" si="5" ref="T31:T38">S31+U31</f>
        <v>0</v>
      </c>
      <c r="U31" s="273"/>
      <c r="V31" s="181"/>
      <c r="W31" s="87">
        <f t="shared" si="4"/>
        <v>0</v>
      </c>
      <c r="X31" s="85"/>
      <c r="Y31" s="273"/>
      <c r="Z31" s="181"/>
      <c r="AA31" s="343"/>
      <c r="AB31" s="461"/>
      <c r="AC31" s="128"/>
      <c r="AD31" s="273"/>
      <c r="AE31" s="152"/>
      <c r="AF31" s="85"/>
      <c r="AG31" s="249"/>
      <c r="AH31" s="249"/>
      <c r="AI31" s="327"/>
      <c r="AJ31" s="152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2.75" hidden="1">
      <c r="A32" s="88">
        <v>3</v>
      </c>
      <c r="B32" s="143" t="s">
        <v>154</v>
      </c>
      <c r="C32" s="84"/>
      <c r="D32" s="151"/>
      <c r="E32" s="273"/>
      <c r="F32" s="151"/>
      <c r="G32" s="86"/>
      <c r="H32" s="85"/>
      <c r="I32" s="84"/>
      <c r="J32" s="84">
        <f t="shared" si="3"/>
        <v>0</v>
      </c>
      <c r="K32" s="85"/>
      <c r="L32" s="85"/>
      <c r="M32" s="85"/>
      <c r="N32" s="85"/>
      <c r="O32" s="85"/>
      <c r="P32" s="85"/>
      <c r="Q32" s="151"/>
      <c r="R32" s="273"/>
      <c r="S32" s="273"/>
      <c r="T32" s="273">
        <f t="shared" si="5"/>
        <v>0</v>
      </c>
      <c r="U32" s="273"/>
      <c r="V32" s="181"/>
      <c r="W32" s="87">
        <f t="shared" si="4"/>
        <v>0</v>
      </c>
      <c r="X32" s="85"/>
      <c r="Y32" s="273"/>
      <c r="Z32" s="181"/>
      <c r="AA32" s="343"/>
      <c r="AB32" s="461"/>
      <c r="AC32" s="128"/>
      <c r="AD32" s="273"/>
      <c r="AE32" s="152"/>
      <c r="AF32" s="85"/>
      <c r="AG32" s="249"/>
      <c r="AH32" s="249"/>
      <c r="AI32" s="327"/>
      <c r="AJ32" s="152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2.75" hidden="1">
      <c r="A33" s="88">
        <v>3</v>
      </c>
      <c r="B33" s="143" t="s">
        <v>154</v>
      </c>
      <c r="C33" s="84"/>
      <c r="D33" s="151"/>
      <c r="E33" s="273"/>
      <c r="F33" s="151"/>
      <c r="G33" s="86"/>
      <c r="H33" s="85"/>
      <c r="I33" s="84"/>
      <c r="J33" s="84">
        <f t="shared" si="3"/>
        <v>0</v>
      </c>
      <c r="K33" s="85"/>
      <c r="L33" s="85"/>
      <c r="M33" s="85"/>
      <c r="N33" s="85"/>
      <c r="O33" s="85"/>
      <c r="P33" s="85"/>
      <c r="Q33" s="151"/>
      <c r="R33" s="273"/>
      <c r="S33" s="273"/>
      <c r="T33" s="273">
        <f t="shared" si="5"/>
        <v>0</v>
      </c>
      <c r="U33" s="273"/>
      <c r="V33" s="181"/>
      <c r="W33" s="87">
        <f t="shared" si="4"/>
        <v>0</v>
      </c>
      <c r="X33" s="85"/>
      <c r="Y33" s="273"/>
      <c r="Z33" s="181"/>
      <c r="AA33" s="343"/>
      <c r="AB33" s="461"/>
      <c r="AC33" s="128"/>
      <c r="AD33" s="273"/>
      <c r="AE33" s="152"/>
      <c r="AF33" s="85"/>
      <c r="AG33" s="249"/>
      <c r="AH33" s="249"/>
      <c r="AI33" s="327"/>
      <c r="AJ33" s="152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2.75" hidden="1">
      <c r="A34" s="88"/>
      <c r="B34" s="143"/>
      <c r="C34" s="84"/>
      <c r="D34" s="151"/>
      <c r="E34" s="273"/>
      <c r="F34" s="151"/>
      <c r="G34" s="86"/>
      <c r="H34" s="85"/>
      <c r="I34" s="84"/>
      <c r="J34" s="84">
        <f t="shared" si="3"/>
        <v>0</v>
      </c>
      <c r="K34" s="85"/>
      <c r="L34" s="85"/>
      <c r="M34" s="85"/>
      <c r="N34" s="85"/>
      <c r="O34" s="85"/>
      <c r="P34" s="85"/>
      <c r="Q34" s="151"/>
      <c r="R34" s="273"/>
      <c r="S34" s="273"/>
      <c r="T34" s="273">
        <f t="shared" si="5"/>
        <v>0</v>
      </c>
      <c r="U34" s="273"/>
      <c r="V34" s="181"/>
      <c r="W34" s="87">
        <f t="shared" si="4"/>
        <v>0</v>
      </c>
      <c r="X34" s="85"/>
      <c r="Y34" s="273"/>
      <c r="Z34" s="181"/>
      <c r="AA34" s="343"/>
      <c r="AB34" s="461"/>
      <c r="AC34" s="128"/>
      <c r="AD34" s="273"/>
      <c r="AE34" s="152"/>
      <c r="AF34" s="85"/>
      <c r="AG34" s="249"/>
      <c r="AH34" s="249"/>
      <c r="AI34" s="327"/>
      <c r="AJ34" s="152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2.75" hidden="1">
      <c r="A35" s="88"/>
      <c r="B35" s="143"/>
      <c r="C35" s="84"/>
      <c r="D35" s="151"/>
      <c r="E35" s="273"/>
      <c r="F35" s="151"/>
      <c r="G35" s="86"/>
      <c r="H35" s="85"/>
      <c r="I35" s="84"/>
      <c r="J35" s="84">
        <f t="shared" si="3"/>
        <v>0</v>
      </c>
      <c r="K35" s="85"/>
      <c r="L35" s="85"/>
      <c r="M35" s="85"/>
      <c r="N35" s="85"/>
      <c r="O35" s="85"/>
      <c r="P35" s="85"/>
      <c r="Q35" s="151"/>
      <c r="R35" s="273"/>
      <c r="S35" s="273"/>
      <c r="T35" s="273">
        <f t="shared" si="5"/>
        <v>0</v>
      </c>
      <c r="U35" s="273"/>
      <c r="V35" s="181"/>
      <c r="W35" s="87">
        <f t="shared" si="4"/>
        <v>0</v>
      </c>
      <c r="X35" s="85"/>
      <c r="Y35" s="273"/>
      <c r="Z35" s="181"/>
      <c r="AA35" s="343"/>
      <c r="AB35" s="461"/>
      <c r="AC35" s="128"/>
      <c r="AD35" s="273"/>
      <c r="AE35" s="152"/>
      <c r="AF35" s="85"/>
      <c r="AG35" s="249"/>
      <c r="AH35" s="249"/>
      <c r="AI35" s="327"/>
      <c r="AJ35" s="152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2.75" hidden="1">
      <c r="A36" s="88"/>
      <c r="B36" s="143"/>
      <c r="C36" s="84"/>
      <c r="D36" s="151"/>
      <c r="E36" s="273"/>
      <c r="F36" s="151"/>
      <c r="G36" s="86"/>
      <c r="H36" s="85"/>
      <c r="I36" s="84"/>
      <c r="J36" s="84">
        <f t="shared" si="3"/>
        <v>0</v>
      </c>
      <c r="K36" s="85"/>
      <c r="L36" s="85"/>
      <c r="M36" s="85"/>
      <c r="N36" s="85"/>
      <c r="O36" s="85"/>
      <c r="P36" s="85"/>
      <c r="Q36" s="151"/>
      <c r="R36" s="273"/>
      <c r="S36" s="273"/>
      <c r="T36" s="273">
        <f t="shared" si="5"/>
        <v>0</v>
      </c>
      <c r="U36" s="273"/>
      <c r="V36" s="181"/>
      <c r="W36" s="87">
        <f t="shared" si="4"/>
        <v>0</v>
      </c>
      <c r="X36" s="85"/>
      <c r="Y36" s="273"/>
      <c r="Z36" s="181"/>
      <c r="AA36" s="343"/>
      <c r="AB36" s="461"/>
      <c r="AC36" s="128"/>
      <c r="AD36" s="273"/>
      <c r="AE36" s="152"/>
      <c r="AF36" s="85"/>
      <c r="AG36" s="249"/>
      <c r="AH36" s="249"/>
      <c r="AI36" s="327"/>
      <c r="AJ36" s="152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2.75" hidden="1">
      <c r="A37" s="88"/>
      <c r="B37" s="143"/>
      <c r="C37" s="84"/>
      <c r="D37" s="151"/>
      <c r="E37" s="273"/>
      <c r="F37" s="151"/>
      <c r="G37" s="86"/>
      <c r="H37" s="85"/>
      <c r="I37" s="84"/>
      <c r="J37" s="84">
        <f t="shared" si="3"/>
        <v>0</v>
      </c>
      <c r="K37" s="85"/>
      <c r="L37" s="85"/>
      <c r="M37" s="85"/>
      <c r="N37" s="85"/>
      <c r="O37" s="85"/>
      <c r="P37" s="85"/>
      <c r="Q37" s="151"/>
      <c r="R37" s="273"/>
      <c r="S37" s="273"/>
      <c r="T37" s="273">
        <f t="shared" si="5"/>
        <v>0</v>
      </c>
      <c r="U37" s="273"/>
      <c r="V37" s="181"/>
      <c r="W37" s="87">
        <f t="shared" si="4"/>
        <v>0</v>
      </c>
      <c r="X37" s="85"/>
      <c r="Y37" s="273"/>
      <c r="Z37" s="181"/>
      <c r="AA37" s="343"/>
      <c r="AB37" s="461"/>
      <c r="AC37" s="128"/>
      <c r="AD37" s="273"/>
      <c r="AE37" s="152"/>
      <c r="AF37" s="85"/>
      <c r="AG37" s="249"/>
      <c r="AH37" s="249"/>
      <c r="AI37" s="327"/>
      <c r="AJ37" s="152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13.5" hidden="1" thickBot="1">
      <c r="A38" s="88"/>
      <c r="B38" s="143"/>
      <c r="C38" s="84"/>
      <c r="D38" s="151"/>
      <c r="E38" s="273"/>
      <c r="F38" s="151"/>
      <c r="G38" s="86"/>
      <c r="H38" s="85"/>
      <c r="I38" s="84"/>
      <c r="J38" s="84">
        <f>K38+O38+P38+Q38+R38</f>
        <v>0</v>
      </c>
      <c r="K38" s="85"/>
      <c r="L38" s="85"/>
      <c r="M38" s="85"/>
      <c r="N38" s="85"/>
      <c r="O38" s="85"/>
      <c r="P38" s="85"/>
      <c r="Q38" s="151"/>
      <c r="R38" s="273"/>
      <c r="S38" s="273"/>
      <c r="T38" s="273">
        <f t="shared" si="5"/>
        <v>0</v>
      </c>
      <c r="U38" s="273"/>
      <c r="V38" s="181"/>
      <c r="W38" s="87">
        <f>J38+U38</f>
        <v>0</v>
      </c>
      <c r="X38" s="85"/>
      <c r="Y38" s="273"/>
      <c r="Z38" s="181"/>
      <c r="AA38" s="343"/>
      <c r="AB38" s="461"/>
      <c r="AC38" s="128"/>
      <c r="AD38" s="273"/>
      <c r="AE38" s="152"/>
      <c r="AF38" s="85"/>
      <c r="AG38" s="249"/>
      <c r="AH38" s="249"/>
      <c r="AI38" s="327"/>
      <c r="AJ38" s="152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3.5" thickBot="1">
      <c r="A39" s="97"/>
      <c r="B39" s="31" t="s">
        <v>34</v>
      </c>
      <c r="C39" s="77">
        <f aca="true" t="shared" si="6" ref="C39:V39">SUM(C26:C38)</f>
        <v>0</v>
      </c>
      <c r="D39" s="118">
        <f t="shared" si="6"/>
        <v>0</v>
      </c>
      <c r="E39" s="120"/>
      <c r="F39" s="118"/>
      <c r="G39" s="174"/>
      <c r="H39" s="78">
        <f t="shared" si="6"/>
        <v>0</v>
      </c>
      <c r="I39" s="77">
        <f t="shared" si="6"/>
        <v>0</v>
      </c>
      <c r="J39" s="77">
        <f t="shared" si="6"/>
        <v>0</v>
      </c>
      <c r="K39" s="78">
        <f t="shared" si="6"/>
        <v>0</v>
      </c>
      <c r="L39" s="78">
        <f t="shared" si="6"/>
        <v>0</v>
      </c>
      <c r="M39" s="78"/>
      <c r="N39" s="78">
        <f t="shared" si="6"/>
        <v>0</v>
      </c>
      <c r="O39" s="78">
        <f t="shared" si="6"/>
        <v>0</v>
      </c>
      <c r="P39" s="78">
        <f t="shared" si="6"/>
        <v>0</v>
      </c>
      <c r="Q39" s="118">
        <f t="shared" si="6"/>
        <v>0</v>
      </c>
      <c r="R39" s="120">
        <f t="shared" si="6"/>
        <v>0</v>
      </c>
      <c r="S39" s="120">
        <f t="shared" si="6"/>
        <v>0</v>
      </c>
      <c r="T39" s="120">
        <f t="shared" si="6"/>
        <v>0</v>
      </c>
      <c r="U39" s="120">
        <f t="shared" si="6"/>
        <v>0</v>
      </c>
      <c r="V39" s="184">
        <f t="shared" si="6"/>
        <v>0</v>
      </c>
      <c r="W39" s="845">
        <f>U39+J39</f>
        <v>0</v>
      </c>
      <c r="X39" s="78">
        <f>SUM(X26:X38)</f>
        <v>0</v>
      </c>
      <c r="Y39" s="120">
        <f>SUM(Y26:Y38)</f>
        <v>0</v>
      </c>
      <c r="Z39" s="184"/>
      <c r="AA39" s="342">
        <f>SUM(AA26:AA38)</f>
        <v>0</v>
      </c>
      <c r="AB39" s="460"/>
      <c r="AC39" s="397">
        <f>SUM(AC26:AC38)</f>
        <v>0</v>
      </c>
      <c r="AD39" s="120">
        <f>SUM(AD26:AD38)</f>
        <v>0</v>
      </c>
      <c r="AE39" s="291">
        <f>SUM(AE26:AE38)</f>
        <v>0</v>
      </c>
      <c r="AF39" s="78"/>
      <c r="AG39" s="248"/>
      <c r="AH39" s="248"/>
      <c r="AI39" s="329"/>
      <c r="AJ39" s="291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2.75">
      <c r="A40" s="89">
        <v>3</v>
      </c>
      <c r="B40" s="136" t="s">
        <v>159</v>
      </c>
      <c r="C40" s="90">
        <f>D40+H40</f>
        <v>0</v>
      </c>
      <c r="D40" s="154"/>
      <c r="E40" s="187"/>
      <c r="F40" s="154"/>
      <c r="G40" s="92"/>
      <c r="H40" s="91"/>
      <c r="I40" s="90"/>
      <c r="J40" s="884">
        <f aca="true" t="shared" si="7" ref="J40:J51">K40+O40+P40+Q40+R40+S40</f>
        <v>7733</v>
      </c>
      <c r="K40" s="885">
        <f>L40+N40</f>
        <v>4397</v>
      </c>
      <c r="L40" s="885">
        <v>4127</v>
      </c>
      <c r="M40" s="885"/>
      <c r="N40" s="885">
        <v>270</v>
      </c>
      <c r="O40" s="885">
        <v>1495</v>
      </c>
      <c r="P40" s="885">
        <v>41</v>
      </c>
      <c r="Q40" s="886"/>
      <c r="R40" s="887">
        <v>1608</v>
      </c>
      <c r="S40" s="887">
        <v>192</v>
      </c>
      <c r="T40" s="887">
        <f aca="true" t="shared" si="8" ref="T40:T47">S40+U40</f>
        <v>1082</v>
      </c>
      <c r="U40" s="887">
        <v>890</v>
      </c>
      <c r="V40" s="888"/>
      <c r="W40" s="889">
        <f>J40+U40+V40</f>
        <v>8623</v>
      </c>
      <c r="X40" s="885"/>
      <c r="Y40" s="887"/>
      <c r="Z40" s="888"/>
      <c r="AA40" s="890">
        <v>8623</v>
      </c>
      <c r="AB40" s="462"/>
      <c r="AC40" s="891">
        <v>4127</v>
      </c>
      <c r="AD40" s="187"/>
      <c r="AE40" s="155"/>
      <c r="AF40" s="91"/>
      <c r="AG40" s="250"/>
      <c r="AH40" s="250"/>
      <c r="AI40" s="331"/>
      <c r="AJ40" s="155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3.5" thickBot="1">
      <c r="A41" s="189">
        <v>1</v>
      </c>
      <c r="B41" s="872" t="s">
        <v>169</v>
      </c>
      <c r="C41" s="93">
        <f aca="true" t="shared" si="9" ref="C41:C51">D41+H41</f>
        <v>0</v>
      </c>
      <c r="D41" s="156"/>
      <c r="E41" s="188"/>
      <c r="F41" s="156"/>
      <c r="G41" s="95"/>
      <c r="H41" s="94"/>
      <c r="I41" s="93"/>
      <c r="J41" s="876">
        <f t="shared" si="7"/>
        <v>192</v>
      </c>
      <c r="K41" s="909"/>
      <c r="L41" s="909"/>
      <c r="M41" s="909"/>
      <c r="N41" s="909"/>
      <c r="O41" s="909"/>
      <c r="P41" s="909"/>
      <c r="Q41" s="910"/>
      <c r="R41" s="877">
        <v>192</v>
      </c>
      <c r="S41" s="877"/>
      <c r="T41" s="877">
        <f t="shared" si="8"/>
        <v>0</v>
      </c>
      <c r="U41" s="877"/>
      <c r="V41" s="880"/>
      <c r="W41" s="650">
        <f aca="true" t="shared" si="10" ref="W41:W51">J41+U41+V41</f>
        <v>192</v>
      </c>
      <c r="X41" s="909"/>
      <c r="Y41" s="877"/>
      <c r="Z41" s="880"/>
      <c r="AA41" s="911">
        <v>192</v>
      </c>
      <c r="AB41" s="463"/>
      <c r="AC41" s="399"/>
      <c r="AD41" s="188"/>
      <c r="AE41" s="157"/>
      <c r="AF41" s="94"/>
      <c r="AG41" s="251"/>
      <c r="AH41" s="251"/>
      <c r="AI41" s="332"/>
      <c r="AJ41" s="157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2.75" hidden="1">
      <c r="A42" s="83">
        <v>3</v>
      </c>
      <c r="B42" s="142" t="s">
        <v>49</v>
      </c>
      <c r="C42" s="93">
        <f t="shared" si="9"/>
        <v>0</v>
      </c>
      <c r="D42" s="156"/>
      <c r="E42" s="188"/>
      <c r="F42" s="156"/>
      <c r="G42" s="95"/>
      <c r="H42" s="94"/>
      <c r="I42" s="93"/>
      <c r="J42" s="93">
        <f t="shared" si="7"/>
        <v>0</v>
      </c>
      <c r="K42" s="94"/>
      <c r="L42" s="94"/>
      <c r="M42" s="94"/>
      <c r="N42" s="94"/>
      <c r="O42" s="94"/>
      <c r="P42" s="94"/>
      <c r="Q42" s="156"/>
      <c r="R42" s="188"/>
      <c r="S42" s="188"/>
      <c r="T42" s="188">
        <f t="shared" si="8"/>
        <v>0</v>
      </c>
      <c r="U42" s="188"/>
      <c r="V42" s="451"/>
      <c r="W42" s="846">
        <f t="shared" si="10"/>
        <v>0</v>
      </c>
      <c r="X42" s="94"/>
      <c r="Y42" s="188"/>
      <c r="Z42" s="451"/>
      <c r="AA42" s="345"/>
      <c r="AB42" s="463"/>
      <c r="AC42" s="399"/>
      <c r="AD42" s="188"/>
      <c r="AE42" s="157"/>
      <c r="AF42" s="94"/>
      <c r="AG42" s="251"/>
      <c r="AH42" s="251"/>
      <c r="AI42" s="332"/>
      <c r="AJ42" s="157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2.75" hidden="1">
      <c r="A43" s="83">
        <v>3</v>
      </c>
      <c r="B43" s="142" t="s">
        <v>53</v>
      </c>
      <c r="C43" s="93">
        <f t="shared" si="9"/>
        <v>0</v>
      </c>
      <c r="D43" s="156"/>
      <c r="E43" s="188"/>
      <c r="F43" s="156"/>
      <c r="G43" s="95"/>
      <c r="H43" s="94"/>
      <c r="I43" s="93"/>
      <c r="J43" s="93">
        <f t="shared" si="7"/>
        <v>0</v>
      </c>
      <c r="K43" s="94"/>
      <c r="L43" s="94"/>
      <c r="M43" s="94"/>
      <c r="N43" s="94"/>
      <c r="O43" s="94"/>
      <c r="P43" s="94"/>
      <c r="Q43" s="156"/>
      <c r="R43" s="188"/>
      <c r="S43" s="188"/>
      <c r="T43" s="188">
        <f t="shared" si="8"/>
        <v>0</v>
      </c>
      <c r="U43" s="188"/>
      <c r="V43" s="451"/>
      <c r="W43" s="846">
        <f t="shared" si="10"/>
        <v>0</v>
      </c>
      <c r="X43" s="94"/>
      <c r="Y43" s="188"/>
      <c r="Z43" s="451"/>
      <c r="AA43" s="345"/>
      <c r="AB43" s="463"/>
      <c r="AC43" s="399"/>
      <c r="AD43" s="188"/>
      <c r="AE43" s="157"/>
      <c r="AF43" s="94"/>
      <c r="AG43" s="251"/>
      <c r="AH43" s="251"/>
      <c r="AI43" s="332"/>
      <c r="AJ43" s="157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2.75" hidden="1">
      <c r="A44" s="189">
        <v>1</v>
      </c>
      <c r="B44" s="142" t="s">
        <v>54</v>
      </c>
      <c r="C44" s="93">
        <f t="shared" si="9"/>
        <v>0</v>
      </c>
      <c r="D44" s="156"/>
      <c r="E44" s="188"/>
      <c r="F44" s="156"/>
      <c r="G44" s="95"/>
      <c r="H44" s="94"/>
      <c r="I44" s="93"/>
      <c r="J44" s="93">
        <f t="shared" si="7"/>
        <v>0</v>
      </c>
      <c r="K44" s="94"/>
      <c r="L44" s="94"/>
      <c r="M44" s="94"/>
      <c r="N44" s="94"/>
      <c r="O44" s="94"/>
      <c r="P44" s="94"/>
      <c r="Q44" s="156"/>
      <c r="R44" s="188"/>
      <c r="S44" s="188"/>
      <c r="T44" s="188">
        <f t="shared" si="8"/>
        <v>0</v>
      </c>
      <c r="U44" s="188"/>
      <c r="V44" s="451"/>
      <c r="W44" s="846">
        <f t="shared" si="10"/>
        <v>0</v>
      </c>
      <c r="X44" s="94"/>
      <c r="Y44" s="188"/>
      <c r="Z44" s="451"/>
      <c r="AA44" s="345"/>
      <c r="AB44" s="463"/>
      <c r="AC44" s="399"/>
      <c r="AD44" s="188"/>
      <c r="AE44" s="157"/>
      <c r="AF44" s="94"/>
      <c r="AG44" s="251"/>
      <c r="AH44" s="251"/>
      <c r="AI44" s="332"/>
      <c r="AJ44" s="157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2.75" hidden="1">
      <c r="A45" s="189">
        <v>1</v>
      </c>
      <c r="B45" s="142" t="s">
        <v>55</v>
      </c>
      <c r="C45" s="93">
        <f t="shared" si="9"/>
        <v>0</v>
      </c>
      <c r="D45" s="156"/>
      <c r="E45" s="188"/>
      <c r="F45" s="156"/>
      <c r="G45" s="95"/>
      <c r="H45" s="94"/>
      <c r="I45" s="93"/>
      <c r="J45" s="93">
        <f t="shared" si="7"/>
        <v>0</v>
      </c>
      <c r="K45" s="94">
        <f>L45+N45</f>
        <v>0</v>
      </c>
      <c r="L45" s="94"/>
      <c r="M45" s="94"/>
      <c r="N45" s="94"/>
      <c r="O45" s="94"/>
      <c r="P45" s="94"/>
      <c r="Q45" s="156"/>
      <c r="R45" s="188"/>
      <c r="S45" s="188"/>
      <c r="T45" s="188">
        <f t="shared" si="8"/>
        <v>0</v>
      </c>
      <c r="U45" s="188"/>
      <c r="V45" s="451"/>
      <c r="W45" s="846">
        <f t="shared" si="10"/>
        <v>0</v>
      </c>
      <c r="X45" s="94"/>
      <c r="Y45" s="188"/>
      <c r="Z45" s="451"/>
      <c r="AA45" s="345"/>
      <c r="AB45" s="463"/>
      <c r="AC45" s="399"/>
      <c r="AD45" s="188"/>
      <c r="AE45" s="157"/>
      <c r="AF45" s="94"/>
      <c r="AG45" s="251"/>
      <c r="AH45" s="251"/>
      <c r="AI45" s="332"/>
      <c r="AJ45" s="157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2.75" hidden="1">
      <c r="A46" s="173">
        <v>3</v>
      </c>
      <c r="B46" s="142" t="s">
        <v>56</v>
      </c>
      <c r="C46" s="93">
        <f t="shared" si="9"/>
        <v>0</v>
      </c>
      <c r="D46" s="156"/>
      <c r="E46" s="188"/>
      <c r="F46" s="156"/>
      <c r="G46" s="95"/>
      <c r="H46" s="94"/>
      <c r="I46" s="93"/>
      <c r="J46" s="93">
        <f t="shared" si="7"/>
        <v>0</v>
      </c>
      <c r="K46" s="94"/>
      <c r="L46" s="94"/>
      <c r="M46" s="94"/>
      <c r="N46" s="94"/>
      <c r="O46" s="94"/>
      <c r="P46" s="94"/>
      <c r="Q46" s="156"/>
      <c r="R46" s="188"/>
      <c r="S46" s="188"/>
      <c r="T46" s="188">
        <f t="shared" si="8"/>
        <v>0</v>
      </c>
      <c r="U46" s="188"/>
      <c r="V46" s="451"/>
      <c r="W46" s="846">
        <f t="shared" si="10"/>
        <v>0</v>
      </c>
      <c r="X46" s="94"/>
      <c r="Y46" s="188"/>
      <c r="Z46" s="451"/>
      <c r="AA46" s="345"/>
      <c r="AB46" s="463"/>
      <c r="AC46" s="399"/>
      <c r="AD46" s="188"/>
      <c r="AE46" s="157"/>
      <c r="AF46" s="94"/>
      <c r="AG46" s="251"/>
      <c r="AH46" s="251"/>
      <c r="AI46" s="332"/>
      <c r="AJ46" s="157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2.75" hidden="1">
      <c r="A47" s="173">
        <v>3</v>
      </c>
      <c r="B47" s="142" t="s">
        <v>57</v>
      </c>
      <c r="C47" s="93">
        <f t="shared" si="9"/>
        <v>0</v>
      </c>
      <c r="D47" s="156"/>
      <c r="E47" s="188"/>
      <c r="F47" s="156"/>
      <c r="G47" s="95"/>
      <c r="H47" s="94"/>
      <c r="I47" s="93"/>
      <c r="J47" s="93">
        <f t="shared" si="7"/>
        <v>0</v>
      </c>
      <c r="K47" s="94"/>
      <c r="L47" s="94"/>
      <c r="M47" s="94"/>
      <c r="N47" s="94"/>
      <c r="O47" s="94"/>
      <c r="P47" s="94"/>
      <c r="Q47" s="156"/>
      <c r="R47" s="188"/>
      <c r="S47" s="188"/>
      <c r="T47" s="188">
        <f t="shared" si="8"/>
        <v>0</v>
      </c>
      <c r="U47" s="188"/>
      <c r="V47" s="451"/>
      <c r="W47" s="846">
        <f t="shared" si="10"/>
        <v>0</v>
      </c>
      <c r="X47" s="94"/>
      <c r="Y47" s="188"/>
      <c r="Z47" s="451"/>
      <c r="AA47" s="345"/>
      <c r="AB47" s="463"/>
      <c r="AC47" s="399"/>
      <c r="AD47" s="188"/>
      <c r="AE47" s="157"/>
      <c r="AF47" s="94"/>
      <c r="AG47" s="251"/>
      <c r="AH47" s="251"/>
      <c r="AI47" s="332"/>
      <c r="AJ47" s="157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2.75" hidden="1">
      <c r="A48" s="173">
        <v>3</v>
      </c>
      <c r="B48" s="142"/>
      <c r="C48" s="93">
        <f t="shared" si="9"/>
        <v>0</v>
      </c>
      <c r="D48" s="156"/>
      <c r="E48" s="188"/>
      <c r="F48" s="156"/>
      <c r="G48" s="95"/>
      <c r="H48" s="94"/>
      <c r="I48" s="93"/>
      <c r="J48" s="93">
        <f t="shared" si="7"/>
        <v>0</v>
      </c>
      <c r="K48" s="94"/>
      <c r="L48" s="94"/>
      <c r="M48" s="94"/>
      <c r="N48" s="94"/>
      <c r="O48" s="94"/>
      <c r="P48" s="94"/>
      <c r="Q48" s="156"/>
      <c r="R48" s="188"/>
      <c r="S48" s="188"/>
      <c r="T48" s="188"/>
      <c r="U48" s="188"/>
      <c r="V48" s="451"/>
      <c r="W48" s="846">
        <f t="shared" si="10"/>
        <v>0</v>
      </c>
      <c r="X48" s="94"/>
      <c r="Y48" s="188"/>
      <c r="Z48" s="451"/>
      <c r="AA48" s="345"/>
      <c r="AB48" s="463"/>
      <c r="AC48" s="399"/>
      <c r="AD48" s="188"/>
      <c r="AE48" s="157"/>
      <c r="AF48" s="94"/>
      <c r="AG48" s="251"/>
      <c r="AH48" s="251"/>
      <c r="AI48" s="332"/>
      <c r="AJ48" s="157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2.75" hidden="1">
      <c r="A49" s="173">
        <v>3</v>
      </c>
      <c r="B49" s="142"/>
      <c r="C49" s="93"/>
      <c r="D49" s="156"/>
      <c r="E49" s="188"/>
      <c r="F49" s="156"/>
      <c r="G49" s="95"/>
      <c r="H49" s="94"/>
      <c r="I49" s="93"/>
      <c r="J49" s="93">
        <f t="shared" si="7"/>
        <v>0</v>
      </c>
      <c r="K49" s="94">
        <f>L49+N49</f>
        <v>0</v>
      </c>
      <c r="L49" s="94"/>
      <c r="M49" s="94"/>
      <c r="N49" s="94"/>
      <c r="O49" s="94"/>
      <c r="P49" s="94"/>
      <c r="Q49" s="156"/>
      <c r="R49" s="188"/>
      <c r="S49" s="188"/>
      <c r="T49" s="188"/>
      <c r="U49" s="188"/>
      <c r="V49" s="451"/>
      <c r="W49" s="846">
        <f t="shared" si="10"/>
        <v>0</v>
      </c>
      <c r="X49" s="94"/>
      <c r="Y49" s="188"/>
      <c r="Z49" s="451"/>
      <c r="AA49" s="345"/>
      <c r="AB49" s="463"/>
      <c r="AC49" s="399"/>
      <c r="AD49" s="188"/>
      <c r="AE49" s="157"/>
      <c r="AF49" s="94"/>
      <c r="AG49" s="251"/>
      <c r="AH49" s="251"/>
      <c r="AI49" s="332"/>
      <c r="AJ49" s="157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2.75" hidden="1">
      <c r="A50" s="173">
        <v>3</v>
      </c>
      <c r="B50" s="142"/>
      <c r="C50" s="93"/>
      <c r="D50" s="156"/>
      <c r="E50" s="188"/>
      <c r="F50" s="156"/>
      <c r="G50" s="95"/>
      <c r="H50" s="94"/>
      <c r="I50" s="93"/>
      <c r="J50" s="93">
        <f t="shared" si="7"/>
        <v>0</v>
      </c>
      <c r="K50" s="94"/>
      <c r="L50" s="94"/>
      <c r="M50" s="94"/>
      <c r="N50" s="94"/>
      <c r="O50" s="94"/>
      <c r="P50" s="94"/>
      <c r="Q50" s="156"/>
      <c r="R50" s="188"/>
      <c r="S50" s="188"/>
      <c r="T50" s="188"/>
      <c r="U50" s="188"/>
      <c r="V50" s="451"/>
      <c r="W50" s="846">
        <f t="shared" si="10"/>
        <v>0</v>
      </c>
      <c r="X50" s="94"/>
      <c r="Y50" s="188"/>
      <c r="Z50" s="451"/>
      <c r="AA50" s="345"/>
      <c r="AB50" s="463"/>
      <c r="AC50" s="399"/>
      <c r="AD50" s="188"/>
      <c r="AE50" s="157"/>
      <c r="AF50" s="94"/>
      <c r="AG50" s="251"/>
      <c r="AH50" s="251"/>
      <c r="AI50" s="332"/>
      <c r="AJ50" s="157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ht="13.5" hidden="1" thickBot="1">
      <c r="A51" s="83">
        <v>3</v>
      </c>
      <c r="B51" s="142"/>
      <c r="C51" s="93">
        <f t="shared" si="9"/>
        <v>0</v>
      </c>
      <c r="D51" s="156"/>
      <c r="E51" s="188"/>
      <c r="F51" s="156"/>
      <c r="G51" s="95"/>
      <c r="H51" s="94"/>
      <c r="I51" s="93"/>
      <c r="J51" s="93">
        <f t="shared" si="7"/>
        <v>0</v>
      </c>
      <c r="K51" s="94"/>
      <c r="L51" s="94"/>
      <c r="M51" s="94"/>
      <c r="N51" s="94"/>
      <c r="O51" s="94"/>
      <c r="P51" s="94"/>
      <c r="Q51" s="156"/>
      <c r="R51" s="188"/>
      <c r="S51" s="188"/>
      <c r="T51" s="188"/>
      <c r="U51" s="188"/>
      <c r="V51" s="451"/>
      <c r="W51" s="846">
        <f t="shared" si="10"/>
        <v>0</v>
      </c>
      <c r="X51" s="94"/>
      <c r="Y51" s="188"/>
      <c r="Z51" s="451"/>
      <c r="AA51" s="345"/>
      <c r="AB51" s="463"/>
      <c r="AC51" s="399"/>
      <c r="AD51" s="188"/>
      <c r="AE51" s="157"/>
      <c r="AF51" s="94"/>
      <c r="AG51" s="251"/>
      <c r="AH51" s="251"/>
      <c r="AI51" s="332"/>
      <c r="AJ51" s="157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7" ht="13.5" thickBot="1">
      <c r="A52" s="97"/>
      <c r="B52" s="31" t="s">
        <v>35</v>
      </c>
      <c r="C52" s="72">
        <f aca="true" t="shared" si="11" ref="C52:X52">SUM(C40:C51)</f>
        <v>0</v>
      </c>
      <c r="D52" s="117">
        <f t="shared" si="11"/>
        <v>0</v>
      </c>
      <c r="E52" s="74"/>
      <c r="F52" s="117"/>
      <c r="G52" s="75"/>
      <c r="H52" s="72">
        <f t="shared" si="11"/>
        <v>0</v>
      </c>
      <c r="I52" s="72">
        <f t="shared" si="11"/>
        <v>0</v>
      </c>
      <c r="J52" s="72">
        <f t="shared" si="11"/>
        <v>7925</v>
      </c>
      <c r="K52" s="72">
        <f t="shared" si="11"/>
        <v>4397</v>
      </c>
      <c r="L52" s="72">
        <f t="shared" si="11"/>
        <v>4127</v>
      </c>
      <c r="M52" s="72"/>
      <c r="N52" s="72">
        <f t="shared" si="11"/>
        <v>270</v>
      </c>
      <c r="O52" s="72">
        <f t="shared" si="11"/>
        <v>1495</v>
      </c>
      <c r="P52" s="72">
        <f t="shared" si="11"/>
        <v>41</v>
      </c>
      <c r="Q52" s="117">
        <f t="shared" si="11"/>
        <v>0</v>
      </c>
      <c r="R52" s="74">
        <f t="shared" si="11"/>
        <v>1800</v>
      </c>
      <c r="S52" s="74">
        <f t="shared" si="11"/>
        <v>192</v>
      </c>
      <c r="T52" s="74">
        <f t="shared" si="11"/>
        <v>1082</v>
      </c>
      <c r="U52" s="74">
        <f t="shared" si="11"/>
        <v>890</v>
      </c>
      <c r="V52" s="153">
        <f t="shared" si="11"/>
        <v>0</v>
      </c>
      <c r="W52" s="75">
        <f t="shared" si="11"/>
        <v>8815</v>
      </c>
      <c r="X52" s="73">
        <f t="shared" si="11"/>
        <v>0</v>
      </c>
      <c r="Y52" s="74">
        <f>SUM(Y40:Y51)</f>
        <v>0</v>
      </c>
      <c r="Z52" s="153">
        <f>SUM(Z40:Z51)</f>
        <v>0</v>
      </c>
      <c r="AA52" s="80">
        <f>SUM(AA40:AA51)</f>
        <v>8815</v>
      </c>
      <c r="AB52" s="72"/>
      <c r="AC52" s="73">
        <f>SUM(AC40:AC51)</f>
        <v>4127</v>
      </c>
      <c r="AD52" s="74">
        <f>SUM(AD40:AD51)</f>
        <v>0</v>
      </c>
      <c r="AE52" s="98">
        <f>SUM(AE40:AE51)</f>
        <v>0</v>
      </c>
      <c r="AF52" s="73"/>
      <c r="AG52" s="74"/>
      <c r="AH52" s="74"/>
      <c r="AI52" s="153"/>
      <c r="AJ52" s="98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ht="13.5" thickBot="1">
      <c r="A53" s="189">
        <v>1</v>
      </c>
      <c r="B53" s="872" t="s">
        <v>207</v>
      </c>
      <c r="C53" s="90">
        <f aca="true" t="shared" si="12" ref="C53:C65">D53+H53</f>
        <v>0</v>
      </c>
      <c r="D53" s="154"/>
      <c r="E53" s="187"/>
      <c r="F53" s="154"/>
      <c r="G53" s="92"/>
      <c r="H53" s="91"/>
      <c r="I53" s="90"/>
      <c r="J53" s="876">
        <f aca="true" t="shared" si="13" ref="J53:J65">K53+O53+P53+Q53+R53+S53</f>
        <v>17</v>
      </c>
      <c r="K53" s="885">
        <f>L53+N53</f>
        <v>0</v>
      </c>
      <c r="L53" s="885"/>
      <c r="M53" s="885"/>
      <c r="N53" s="885"/>
      <c r="O53" s="885"/>
      <c r="P53" s="885"/>
      <c r="Q53" s="886"/>
      <c r="R53" s="887"/>
      <c r="S53" s="995">
        <v>17</v>
      </c>
      <c r="T53" s="995">
        <f>S53+U53</f>
        <v>0</v>
      </c>
      <c r="U53" s="995">
        <v>-17</v>
      </c>
      <c r="V53" s="996"/>
      <c r="W53" s="895">
        <f>J53+U53</f>
        <v>0</v>
      </c>
      <c r="X53" s="997"/>
      <c r="Y53" s="998"/>
      <c r="Z53" s="999"/>
      <c r="AA53" s="1000"/>
      <c r="AB53" s="462"/>
      <c r="AC53" s="398"/>
      <c r="AD53" s="187"/>
      <c r="AE53" s="155"/>
      <c r="AF53" s="91"/>
      <c r="AG53" s="250"/>
      <c r="AH53" s="250"/>
      <c r="AI53" s="331"/>
      <c r="AJ53" s="155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ht="12.75" hidden="1">
      <c r="A54" s="44">
        <v>3</v>
      </c>
      <c r="B54" s="48"/>
      <c r="C54" s="93">
        <f t="shared" si="12"/>
        <v>0</v>
      </c>
      <c r="D54" s="183"/>
      <c r="E54" s="292"/>
      <c r="F54" s="183"/>
      <c r="G54" s="101"/>
      <c r="H54" s="100"/>
      <c r="I54" s="99"/>
      <c r="J54" s="93">
        <f t="shared" si="13"/>
        <v>0</v>
      </c>
      <c r="K54" s="100"/>
      <c r="L54" s="100"/>
      <c r="M54" s="100"/>
      <c r="N54" s="100"/>
      <c r="O54" s="100"/>
      <c r="P54" s="100"/>
      <c r="Q54" s="183"/>
      <c r="R54" s="292"/>
      <c r="S54" s="292"/>
      <c r="T54" s="292">
        <f aca="true" t="shared" si="14" ref="T54:T65">S54+U54</f>
        <v>0</v>
      </c>
      <c r="U54" s="292"/>
      <c r="V54" s="452"/>
      <c r="W54" s="847">
        <f aca="true" t="shared" si="15" ref="W54:W61">J54+U54</f>
        <v>0</v>
      </c>
      <c r="X54" s="100"/>
      <c r="Y54" s="292"/>
      <c r="Z54" s="452"/>
      <c r="AA54" s="346"/>
      <c r="AB54" s="464"/>
      <c r="AC54" s="400"/>
      <c r="AD54" s="292"/>
      <c r="AE54" s="294"/>
      <c r="AF54" s="100"/>
      <c r="AG54" s="293"/>
      <c r="AH54" s="293"/>
      <c r="AI54" s="333"/>
      <c r="AJ54" s="29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12.75" hidden="1">
      <c r="A55" s="44">
        <v>3</v>
      </c>
      <c r="B55" s="48"/>
      <c r="C55" s="93">
        <f t="shared" si="12"/>
        <v>0</v>
      </c>
      <c r="D55" s="183"/>
      <c r="E55" s="292"/>
      <c r="F55" s="183"/>
      <c r="G55" s="101"/>
      <c r="H55" s="100"/>
      <c r="I55" s="99"/>
      <c r="J55" s="93">
        <f t="shared" si="13"/>
        <v>0</v>
      </c>
      <c r="K55" s="100"/>
      <c r="L55" s="100"/>
      <c r="M55" s="100"/>
      <c r="N55" s="100"/>
      <c r="O55" s="100"/>
      <c r="P55" s="100"/>
      <c r="Q55" s="183"/>
      <c r="R55" s="292"/>
      <c r="S55" s="292"/>
      <c r="T55" s="292">
        <f t="shared" si="14"/>
        <v>0</v>
      </c>
      <c r="U55" s="292"/>
      <c r="V55" s="452"/>
      <c r="W55" s="846">
        <f t="shared" si="15"/>
        <v>0</v>
      </c>
      <c r="X55" s="100"/>
      <c r="Y55" s="292"/>
      <c r="Z55" s="452"/>
      <c r="AA55" s="346"/>
      <c r="AB55" s="464"/>
      <c r="AC55" s="400"/>
      <c r="AD55" s="292"/>
      <c r="AE55" s="294"/>
      <c r="AF55" s="100"/>
      <c r="AG55" s="293"/>
      <c r="AH55" s="293"/>
      <c r="AI55" s="333"/>
      <c r="AJ55" s="29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12.75" hidden="1">
      <c r="A56" s="44">
        <v>3</v>
      </c>
      <c r="B56" s="160"/>
      <c r="C56" s="93">
        <f>D56+H56</f>
        <v>0</v>
      </c>
      <c r="D56" s="183"/>
      <c r="E56" s="292"/>
      <c r="F56" s="183"/>
      <c r="G56" s="101"/>
      <c r="H56" s="100"/>
      <c r="I56" s="99"/>
      <c r="J56" s="93">
        <f t="shared" si="13"/>
        <v>0</v>
      </c>
      <c r="K56" s="100">
        <f>L56+N56</f>
        <v>0</v>
      </c>
      <c r="L56" s="100"/>
      <c r="M56" s="100"/>
      <c r="N56" s="100"/>
      <c r="O56" s="100"/>
      <c r="P56" s="100"/>
      <c r="Q56" s="183"/>
      <c r="R56" s="292"/>
      <c r="S56" s="292"/>
      <c r="T56" s="292">
        <f>S56+U56</f>
        <v>0</v>
      </c>
      <c r="U56" s="292"/>
      <c r="V56" s="452"/>
      <c r="W56" s="846">
        <f>J56+U56</f>
        <v>0</v>
      </c>
      <c r="X56" s="100"/>
      <c r="Y56" s="292"/>
      <c r="Z56" s="452"/>
      <c r="AA56" s="346"/>
      <c r="AB56" s="464"/>
      <c r="AC56" s="400"/>
      <c r="AD56" s="292"/>
      <c r="AE56" s="294"/>
      <c r="AF56" s="100"/>
      <c r="AG56" s="293"/>
      <c r="AH56" s="293"/>
      <c r="AI56" s="333"/>
      <c r="AJ56" s="29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12.75" hidden="1">
      <c r="A57" s="44">
        <v>3</v>
      </c>
      <c r="B57" s="160"/>
      <c r="C57" s="93">
        <f>D57+H57</f>
        <v>0</v>
      </c>
      <c r="D57" s="183"/>
      <c r="E57" s="292"/>
      <c r="F57" s="183"/>
      <c r="G57" s="101"/>
      <c r="H57" s="100"/>
      <c r="I57" s="99"/>
      <c r="J57" s="93">
        <f t="shared" si="13"/>
        <v>0</v>
      </c>
      <c r="K57" s="100"/>
      <c r="L57" s="100"/>
      <c r="M57" s="100"/>
      <c r="N57" s="100"/>
      <c r="O57" s="100"/>
      <c r="P57" s="100"/>
      <c r="Q57" s="183"/>
      <c r="R57" s="292"/>
      <c r="S57" s="292"/>
      <c r="T57" s="292">
        <f>S57+U57</f>
        <v>0</v>
      </c>
      <c r="U57" s="292"/>
      <c r="V57" s="452"/>
      <c r="W57" s="846">
        <f>J57+U57</f>
        <v>0</v>
      </c>
      <c r="X57" s="100"/>
      <c r="Y57" s="292"/>
      <c r="Z57" s="452"/>
      <c r="AA57" s="346"/>
      <c r="AB57" s="464"/>
      <c r="AC57" s="400"/>
      <c r="AD57" s="292"/>
      <c r="AE57" s="294"/>
      <c r="AF57" s="100"/>
      <c r="AG57" s="293"/>
      <c r="AH57" s="293"/>
      <c r="AI57" s="333"/>
      <c r="AJ57" s="29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ht="12.75" hidden="1">
      <c r="A58" s="44">
        <v>3</v>
      </c>
      <c r="B58" s="160"/>
      <c r="C58" s="93">
        <f>D58+H58</f>
        <v>0</v>
      </c>
      <c r="D58" s="183"/>
      <c r="E58" s="292"/>
      <c r="F58" s="183"/>
      <c r="G58" s="101"/>
      <c r="H58" s="100"/>
      <c r="I58" s="99"/>
      <c r="J58" s="93">
        <f t="shared" si="13"/>
        <v>0</v>
      </c>
      <c r="K58" s="100">
        <f>L58+N58</f>
        <v>0</v>
      </c>
      <c r="L58" s="100"/>
      <c r="M58" s="100"/>
      <c r="N58" s="100"/>
      <c r="O58" s="100"/>
      <c r="P58" s="100"/>
      <c r="Q58" s="183"/>
      <c r="R58" s="292"/>
      <c r="S58" s="292"/>
      <c r="T58" s="292">
        <f>S58+U58</f>
        <v>0</v>
      </c>
      <c r="U58" s="292"/>
      <c r="V58" s="452"/>
      <c r="W58" s="846">
        <f>J58+U58</f>
        <v>0</v>
      </c>
      <c r="X58" s="100"/>
      <c r="Y58" s="292"/>
      <c r="Z58" s="452"/>
      <c r="AA58" s="346"/>
      <c r="AB58" s="464"/>
      <c r="AC58" s="400"/>
      <c r="AD58" s="292"/>
      <c r="AE58" s="294"/>
      <c r="AF58" s="100"/>
      <c r="AG58" s="293"/>
      <c r="AH58" s="293"/>
      <c r="AI58" s="333"/>
      <c r="AJ58" s="29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ht="12.75" hidden="1">
      <c r="A59" s="44">
        <v>3</v>
      </c>
      <c r="B59" s="160"/>
      <c r="C59" s="93">
        <f>D59+H59</f>
        <v>0</v>
      </c>
      <c r="D59" s="183"/>
      <c r="E59" s="292"/>
      <c r="F59" s="183"/>
      <c r="G59" s="101"/>
      <c r="H59" s="100"/>
      <c r="I59" s="99"/>
      <c r="J59" s="93">
        <f t="shared" si="13"/>
        <v>0</v>
      </c>
      <c r="K59" s="100"/>
      <c r="L59" s="100"/>
      <c r="M59" s="100"/>
      <c r="N59" s="100"/>
      <c r="O59" s="100"/>
      <c r="P59" s="100"/>
      <c r="Q59" s="183"/>
      <c r="R59" s="292"/>
      <c r="S59" s="292"/>
      <c r="T59" s="292">
        <f>S59+U59</f>
        <v>0</v>
      </c>
      <c r="U59" s="292"/>
      <c r="V59" s="452"/>
      <c r="W59" s="846">
        <f>J59+U59</f>
        <v>0</v>
      </c>
      <c r="X59" s="100"/>
      <c r="Y59" s="292"/>
      <c r="Z59" s="452"/>
      <c r="AA59" s="346"/>
      <c r="AB59" s="464"/>
      <c r="AC59" s="400"/>
      <c r="AD59" s="292"/>
      <c r="AE59" s="294"/>
      <c r="AF59" s="100"/>
      <c r="AG59" s="293"/>
      <c r="AH59" s="293"/>
      <c r="AI59" s="333"/>
      <c r="AJ59" s="29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ht="12.75" hidden="1">
      <c r="A60" s="44">
        <v>3</v>
      </c>
      <c r="B60" s="160"/>
      <c r="C60" s="93">
        <f t="shared" si="12"/>
        <v>0</v>
      </c>
      <c r="D60" s="183"/>
      <c r="E60" s="292"/>
      <c r="F60" s="183"/>
      <c r="G60" s="101"/>
      <c r="H60" s="100"/>
      <c r="I60" s="99"/>
      <c r="J60" s="93">
        <f t="shared" si="13"/>
        <v>0</v>
      </c>
      <c r="K60" s="100"/>
      <c r="L60" s="100"/>
      <c r="M60" s="100"/>
      <c r="N60" s="100"/>
      <c r="O60" s="100"/>
      <c r="P60" s="100"/>
      <c r="Q60" s="183"/>
      <c r="R60" s="292"/>
      <c r="S60" s="292"/>
      <c r="T60" s="292">
        <f t="shared" si="14"/>
        <v>0</v>
      </c>
      <c r="U60" s="292"/>
      <c r="V60" s="452"/>
      <c r="W60" s="846">
        <f t="shared" si="15"/>
        <v>0</v>
      </c>
      <c r="X60" s="100"/>
      <c r="Y60" s="292"/>
      <c r="Z60" s="452"/>
      <c r="AA60" s="347"/>
      <c r="AB60" s="465"/>
      <c r="AC60" s="401"/>
      <c r="AD60" s="292"/>
      <c r="AE60" s="294"/>
      <c r="AF60" s="100"/>
      <c r="AG60" s="295"/>
      <c r="AH60" s="295"/>
      <c r="AI60" s="334"/>
      <c r="AJ60" s="29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ht="12.75" hidden="1">
      <c r="A61" s="44">
        <v>3</v>
      </c>
      <c r="B61" s="160"/>
      <c r="C61" s="93">
        <f t="shared" si="12"/>
        <v>0</v>
      </c>
      <c r="D61" s="183"/>
      <c r="E61" s="292"/>
      <c r="F61" s="183"/>
      <c r="G61" s="101"/>
      <c r="H61" s="100"/>
      <c r="I61" s="99"/>
      <c r="J61" s="93">
        <f t="shared" si="13"/>
        <v>0</v>
      </c>
      <c r="K61" s="100"/>
      <c r="L61" s="100"/>
      <c r="M61" s="100"/>
      <c r="N61" s="100"/>
      <c r="O61" s="100"/>
      <c r="P61" s="100"/>
      <c r="Q61" s="183"/>
      <c r="R61" s="292"/>
      <c r="S61" s="292"/>
      <c r="T61" s="292">
        <f t="shared" si="14"/>
        <v>0</v>
      </c>
      <c r="U61" s="292"/>
      <c r="V61" s="452"/>
      <c r="W61" s="846">
        <f t="shared" si="15"/>
        <v>0</v>
      </c>
      <c r="X61" s="100"/>
      <c r="Y61" s="292"/>
      <c r="Z61" s="452"/>
      <c r="AA61" s="346"/>
      <c r="AB61" s="464"/>
      <c r="AC61" s="400"/>
      <c r="AD61" s="292"/>
      <c r="AE61" s="294"/>
      <c r="AF61" s="100"/>
      <c r="AG61" s="293"/>
      <c r="AH61" s="293"/>
      <c r="AI61" s="333"/>
      <c r="AJ61" s="29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ht="12.75" hidden="1">
      <c r="A62" s="44">
        <v>3</v>
      </c>
      <c r="B62" s="160"/>
      <c r="C62" s="93">
        <f t="shared" si="12"/>
        <v>0</v>
      </c>
      <c r="D62" s="156"/>
      <c r="E62" s="188"/>
      <c r="F62" s="156"/>
      <c r="G62" s="95"/>
      <c r="H62" s="94"/>
      <c r="I62" s="93"/>
      <c r="J62" s="93">
        <f t="shared" si="13"/>
        <v>0</v>
      </c>
      <c r="K62" s="100"/>
      <c r="L62" s="100"/>
      <c r="M62" s="100"/>
      <c r="N62" s="100"/>
      <c r="O62" s="94"/>
      <c r="P62" s="94"/>
      <c r="Q62" s="156"/>
      <c r="R62" s="188"/>
      <c r="S62" s="188"/>
      <c r="T62" s="188">
        <f t="shared" si="14"/>
        <v>0</v>
      </c>
      <c r="U62" s="188"/>
      <c r="V62" s="451"/>
      <c r="W62" s="846">
        <f>J62+U62</f>
        <v>0</v>
      </c>
      <c r="X62" s="94"/>
      <c r="Y62" s="188"/>
      <c r="Z62" s="451"/>
      <c r="AA62" s="345"/>
      <c r="AB62" s="463"/>
      <c r="AC62" s="399"/>
      <c r="AD62" s="188"/>
      <c r="AE62" s="157"/>
      <c r="AF62" s="94"/>
      <c r="AG62" s="251"/>
      <c r="AH62" s="251"/>
      <c r="AI62" s="332"/>
      <c r="AJ62" s="157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ht="12.75" hidden="1">
      <c r="A63" s="44">
        <v>3</v>
      </c>
      <c r="B63" s="160"/>
      <c r="C63" s="93">
        <f t="shared" si="12"/>
        <v>0</v>
      </c>
      <c r="D63" s="156"/>
      <c r="E63" s="188"/>
      <c r="F63" s="156"/>
      <c r="G63" s="95"/>
      <c r="H63" s="94"/>
      <c r="I63" s="93"/>
      <c r="J63" s="93">
        <f t="shared" si="13"/>
        <v>0</v>
      </c>
      <c r="K63" s="100"/>
      <c r="L63" s="100"/>
      <c r="M63" s="100"/>
      <c r="N63" s="100"/>
      <c r="O63" s="94"/>
      <c r="P63" s="94"/>
      <c r="Q63" s="156"/>
      <c r="R63" s="188"/>
      <c r="S63" s="188"/>
      <c r="T63" s="188">
        <f t="shared" si="14"/>
        <v>0</v>
      </c>
      <c r="U63" s="188"/>
      <c r="V63" s="451"/>
      <c r="W63" s="846">
        <f>J63+U63</f>
        <v>0</v>
      </c>
      <c r="X63" s="94"/>
      <c r="Y63" s="188"/>
      <c r="Z63" s="451"/>
      <c r="AA63" s="345"/>
      <c r="AB63" s="463"/>
      <c r="AC63" s="399"/>
      <c r="AD63" s="188"/>
      <c r="AE63" s="157"/>
      <c r="AF63" s="94"/>
      <c r="AG63" s="251"/>
      <c r="AH63" s="251"/>
      <c r="AI63" s="332"/>
      <c r="AJ63" s="157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ht="12.75" hidden="1">
      <c r="A64" s="44">
        <v>3</v>
      </c>
      <c r="B64" s="160"/>
      <c r="C64" s="161">
        <f t="shared" si="12"/>
        <v>0</v>
      </c>
      <c r="D64" s="158"/>
      <c r="E64" s="296"/>
      <c r="F64" s="158"/>
      <c r="G64" s="164"/>
      <c r="H64" s="162"/>
      <c r="I64" s="161"/>
      <c r="J64" s="161">
        <f t="shared" si="13"/>
        <v>0</v>
      </c>
      <c r="K64" s="100"/>
      <c r="L64" s="100"/>
      <c r="M64" s="100"/>
      <c r="N64" s="100"/>
      <c r="O64" s="162"/>
      <c r="P64" s="162"/>
      <c r="Q64" s="158"/>
      <c r="R64" s="296"/>
      <c r="S64" s="296"/>
      <c r="T64" s="296">
        <f>U64+S64</f>
        <v>0</v>
      </c>
      <c r="U64" s="296"/>
      <c r="V64" s="453"/>
      <c r="W64" s="848">
        <f>J64+U64</f>
        <v>0</v>
      </c>
      <c r="X64" s="162"/>
      <c r="Y64" s="296"/>
      <c r="Z64" s="453"/>
      <c r="AA64" s="348"/>
      <c r="AB64" s="466"/>
      <c r="AC64" s="402"/>
      <c r="AD64" s="296"/>
      <c r="AE64" s="159"/>
      <c r="AF64" s="162"/>
      <c r="AG64" s="297"/>
      <c r="AH64" s="297"/>
      <c r="AI64" s="335"/>
      <c r="AJ64" s="159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ht="13.5" hidden="1" thickBot="1">
      <c r="A65" s="44">
        <v>3</v>
      </c>
      <c r="B65" s="160"/>
      <c r="C65" s="161">
        <f t="shared" si="12"/>
        <v>0</v>
      </c>
      <c r="D65" s="158"/>
      <c r="E65" s="296"/>
      <c r="F65" s="158"/>
      <c r="G65" s="164"/>
      <c r="H65" s="162"/>
      <c r="I65" s="161"/>
      <c r="J65" s="161">
        <f t="shared" si="13"/>
        <v>0</v>
      </c>
      <c r="K65" s="163"/>
      <c r="L65" s="163"/>
      <c r="M65" s="163"/>
      <c r="N65" s="163"/>
      <c r="O65" s="162"/>
      <c r="P65" s="162"/>
      <c r="Q65" s="158"/>
      <c r="R65" s="296"/>
      <c r="S65" s="296"/>
      <c r="T65" s="296">
        <f t="shared" si="14"/>
        <v>0</v>
      </c>
      <c r="U65" s="296"/>
      <c r="V65" s="453"/>
      <c r="W65" s="848">
        <f>J65+U65</f>
        <v>0</v>
      </c>
      <c r="X65" s="162"/>
      <c r="Y65" s="296"/>
      <c r="Z65" s="453"/>
      <c r="AA65" s="348"/>
      <c r="AB65" s="466"/>
      <c r="AC65" s="402"/>
      <c r="AD65" s="296"/>
      <c r="AE65" s="159"/>
      <c r="AF65" s="162"/>
      <c r="AG65" s="297"/>
      <c r="AH65" s="297"/>
      <c r="AI65" s="335"/>
      <c r="AJ65" s="159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ht="13.5" thickBot="1">
      <c r="A66" s="97">
        <v>3</v>
      </c>
      <c r="B66" s="31" t="s">
        <v>36</v>
      </c>
      <c r="C66" s="72">
        <f aca="true" t="shared" si="16" ref="C66:X66">SUM(C53:C65)</f>
        <v>0</v>
      </c>
      <c r="D66" s="117">
        <f t="shared" si="16"/>
        <v>0</v>
      </c>
      <c r="E66" s="74"/>
      <c r="F66" s="117"/>
      <c r="G66" s="75"/>
      <c r="H66" s="72">
        <f t="shared" si="16"/>
        <v>0</v>
      </c>
      <c r="I66" s="72">
        <f t="shared" si="16"/>
        <v>0</v>
      </c>
      <c r="J66" s="72">
        <f t="shared" si="16"/>
        <v>17</v>
      </c>
      <c r="K66" s="72">
        <f t="shared" si="16"/>
        <v>0</v>
      </c>
      <c r="L66" s="72">
        <f t="shared" si="16"/>
        <v>0</v>
      </c>
      <c r="M66" s="72"/>
      <c r="N66" s="72">
        <f t="shared" si="16"/>
        <v>0</v>
      </c>
      <c r="O66" s="72">
        <f t="shared" si="16"/>
        <v>0</v>
      </c>
      <c r="P66" s="72">
        <f t="shared" si="16"/>
        <v>0</v>
      </c>
      <c r="Q66" s="117">
        <f t="shared" si="16"/>
        <v>0</v>
      </c>
      <c r="R66" s="74">
        <f t="shared" si="16"/>
        <v>0</v>
      </c>
      <c r="S66" s="74">
        <f t="shared" si="16"/>
        <v>17</v>
      </c>
      <c r="T66" s="74">
        <f t="shared" si="16"/>
        <v>0</v>
      </c>
      <c r="U66" s="74">
        <f t="shared" si="16"/>
        <v>-17</v>
      </c>
      <c r="V66" s="153">
        <f t="shared" si="16"/>
        <v>0</v>
      </c>
      <c r="W66" s="75">
        <f t="shared" si="16"/>
        <v>0</v>
      </c>
      <c r="X66" s="73">
        <f t="shared" si="16"/>
        <v>0</v>
      </c>
      <c r="Y66" s="74">
        <f>SUM(Y53:Y65)</f>
        <v>0</v>
      </c>
      <c r="Z66" s="153"/>
      <c r="AA66" s="80">
        <f>SUM(AA53:AA65)</f>
        <v>0</v>
      </c>
      <c r="AB66" s="72"/>
      <c r="AC66" s="73"/>
      <c r="AD66" s="74"/>
      <c r="AE66" s="98"/>
      <c r="AF66" s="73"/>
      <c r="AG66" s="74"/>
      <c r="AH66" s="74"/>
      <c r="AI66" s="153"/>
      <c r="AJ66" s="98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6" ht="13.5" thickBot="1">
      <c r="A67" s="2"/>
      <c r="B67" s="38" t="s">
        <v>37</v>
      </c>
      <c r="C67" s="76">
        <f aca="true" t="shared" si="17" ref="C67:X67">C25+C39+C52+C66</f>
        <v>0</v>
      </c>
      <c r="D67" s="116">
        <f t="shared" si="17"/>
        <v>0</v>
      </c>
      <c r="E67" s="299">
        <f t="shared" si="17"/>
        <v>0</v>
      </c>
      <c r="F67" s="116">
        <f t="shared" si="17"/>
        <v>0</v>
      </c>
      <c r="G67" s="279">
        <f t="shared" si="17"/>
        <v>0</v>
      </c>
      <c r="H67" s="120">
        <f t="shared" si="17"/>
        <v>0</v>
      </c>
      <c r="I67" s="76">
        <f t="shared" si="17"/>
        <v>0</v>
      </c>
      <c r="J67" s="76">
        <f>K67+O67+P67+Q67+R67+S67</f>
        <v>7942</v>
      </c>
      <c r="K67" s="76">
        <f t="shared" si="17"/>
        <v>4397</v>
      </c>
      <c r="L67" s="116">
        <f t="shared" si="17"/>
        <v>4127</v>
      </c>
      <c r="M67" s="116"/>
      <c r="N67" s="120">
        <f t="shared" si="17"/>
        <v>270</v>
      </c>
      <c r="O67" s="120">
        <f t="shared" si="17"/>
        <v>1495</v>
      </c>
      <c r="P67" s="120">
        <f t="shared" si="17"/>
        <v>41</v>
      </c>
      <c r="Q67" s="184">
        <f t="shared" si="17"/>
        <v>0</v>
      </c>
      <c r="R67" s="299">
        <f t="shared" si="17"/>
        <v>1800</v>
      </c>
      <c r="S67" s="299">
        <f t="shared" si="17"/>
        <v>209</v>
      </c>
      <c r="T67" s="299">
        <f t="shared" si="17"/>
        <v>1082</v>
      </c>
      <c r="U67" s="120">
        <f t="shared" si="17"/>
        <v>873</v>
      </c>
      <c r="V67" s="184">
        <f t="shared" si="17"/>
        <v>0</v>
      </c>
      <c r="W67" s="849">
        <f t="shared" si="17"/>
        <v>8815</v>
      </c>
      <c r="X67" s="403">
        <f t="shared" si="17"/>
        <v>0</v>
      </c>
      <c r="Y67" s="299">
        <f>Y25+Y39+Y52+Y66</f>
        <v>0</v>
      </c>
      <c r="Z67" s="336">
        <f>Z25+Z39+Z52+Z66</f>
        <v>0</v>
      </c>
      <c r="AA67" s="298">
        <f>AA25+AA39+AA52+AA66</f>
        <v>8815</v>
      </c>
      <c r="AB67" s="76">
        <f>AB25+AB39+AB52+AB66</f>
        <v>0</v>
      </c>
      <c r="AC67" s="403">
        <f>AC25+AC39+AC52+AC66</f>
        <v>4127</v>
      </c>
      <c r="AD67" s="299">
        <f aca="true" t="shared" si="18" ref="AD67:AJ67">AD25+AD39+AD52+AD66</f>
        <v>0</v>
      </c>
      <c r="AE67" s="300">
        <f t="shared" si="18"/>
        <v>0</v>
      </c>
      <c r="AF67" s="403">
        <f t="shared" si="18"/>
        <v>0</v>
      </c>
      <c r="AG67" s="299">
        <f t="shared" si="18"/>
        <v>0</v>
      </c>
      <c r="AH67" s="299">
        <f t="shared" si="18"/>
        <v>0</v>
      </c>
      <c r="AI67" s="336">
        <f t="shared" si="18"/>
        <v>0</v>
      </c>
      <c r="AJ67" s="300">
        <f t="shared" si="18"/>
        <v>0</v>
      </c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3.5" thickBot="1">
      <c r="A68" s="30"/>
      <c r="B68" s="232" t="s">
        <v>186</v>
      </c>
      <c r="C68" s="233">
        <f aca="true" t="shared" si="19" ref="C68:AJ68">C15+C67</f>
        <v>0</v>
      </c>
      <c r="D68" s="567">
        <f t="shared" si="19"/>
        <v>0</v>
      </c>
      <c r="E68" s="235">
        <f t="shared" si="19"/>
        <v>0</v>
      </c>
      <c r="F68" s="586">
        <f t="shared" si="19"/>
        <v>0</v>
      </c>
      <c r="G68" s="234">
        <f t="shared" si="19"/>
        <v>0</v>
      </c>
      <c r="H68" s="235">
        <f t="shared" si="19"/>
        <v>0</v>
      </c>
      <c r="I68" s="236">
        <f t="shared" si="19"/>
        <v>0</v>
      </c>
      <c r="J68" s="236">
        <f t="shared" si="19"/>
        <v>7942</v>
      </c>
      <c r="K68" s="233">
        <f t="shared" si="19"/>
        <v>4397</v>
      </c>
      <c r="L68" s="237">
        <f t="shared" si="19"/>
        <v>4127</v>
      </c>
      <c r="M68" s="238"/>
      <c r="N68" s="235">
        <f t="shared" si="19"/>
        <v>270</v>
      </c>
      <c r="O68" s="235">
        <f t="shared" si="19"/>
        <v>1495</v>
      </c>
      <c r="P68" s="235">
        <f t="shared" si="19"/>
        <v>41</v>
      </c>
      <c r="Q68" s="469">
        <f t="shared" si="19"/>
        <v>0</v>
      </c>
      <c r="R68" s="235">
        <f t="shared" si="19"/>
        <v>1800</v>
      </c>
      <c r="S68" s="235">
        <f t="shared" si="19"/>
        <v>209</v>
      </c>
      <c r="T68" s="302">
        <f t="shared" si="19"/>
        <v>1082</v>
      </c>
      <c r="U68" s="302">
        <f t="shared" si="19"/>
        <v>873</v>
      </c>
      <c r="V68" s="337">
        <f t="shared" si="19"/>
        <v>0</v>
      </c>
      <c r="W68" s="233">
        <f t="shared" si="19"/>
        <v>8815</v>
      </c>
      <c r="X68" s="440">
        <f t="shared" si="19"/>
        <v>0</v>
      </c>
      <c r="Y68" s="302">
        <f t="shared" si="19"/>
        <v>0</v>
      </c>
      <c r="Z68" s="454">
        <f t="shared" si="19"/>
        <v>0</v>
      </c>
      <c r="AA68" s="301">
        <f t="shared" si="19"/>
        <v>8815</v>
      </c>
      <c r="AB68" s="238">
        <f t="shared" si="19"/>
        <v>0</v>
      </c>
      <c r="AC68" s="301">
        <f t="shared" si="19"/>
        <v>4127</v>
      </c>
      <c r="AD68" s="302">
        <f t="shared" si="19"/>
        <v>0</v>
      </c>
      <c r="AE68" s="303">
        <f t="shared" si="19"/>
        <v>0</v>
      </c>
      <c r="AF68" s="547">
        <f t="shared" si="19"/>
        <v>0</v>
      </c>
      <c r="AG68" s="302">
        <f t="shared" si="19"/>
        <v>0</v>
      </c>
      <c r="AH68" s="302">
        <f t="shared" si="19"/>
        <v>0</v>
      </c>
      <c r="AI68" s="337">
        <f t="shared" si="19"/>
        <v>0</v>
      </c>
      <c r="AJ68" s="303">
        <f t="shared" si="19"/>
        <v>0</v>
      </c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2.75">
      <c r="A69" s="474"/>
      <c r="B69" s="755"/>
      <c r="C69" s="756"/>
      <c r="D69" s="790">
        <f>D15+E15+F15</f>
        <v>0</v>
      </c>
      <c r="E69" s="763"/>
      <c r="F69" s="763"/>
      <c r="G69" s="763"/>
      <c r="H69" s="763"/>
      <c r="I69" s="756"/>
      <c r="J69" s="756"/>
      <c r="K69" s="756"/>
      <c r="L69" s="756"/>
      <c r="M69" s="756"/>
      <c r="N69" s="756"/>
      <c r="O69" s="756"/>
      <c r="P69" s="756"/>
      <c r="Q69" s="756"/>
      <c r="R69" s="756"/>
      <c r="S69" s="756"/>
      <c r="T69" s="756"/>
      <c r="U69" s="756"/>
      <c r="V69" s="756"/>
      <c r="W69" s="756"/>
      <c r="X69" s="756"/>
      <c r="Y69" s="756"/>
      <c r="Z69" s="756"/>
      <c r="AA69" s="756"/>
      <c r="AB69" s="757"/>
      <c r="AC69" s="757"/>
      <c r="AD69" s="757"/>
      <c r="AE69" s="757"/>
      <c r="AF69" s="477"/>
      <c r="AG69" s="477"/>
      <c r="AH69" s="477"/>
      <c r="AI69" s="477"/>
      <c r="AJ69" s="477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2.75">
      <c r="A70" s="478"/>
      <c r="B70" s="758"/>
      <c r="C70" s="759"/>
      <c r="D70" s="759"/>
      <c r="E70" s="759"/>
      <c r="F70" s="759"/>
      <c r="G70" s="759"/>
      <c r="H70" s="759"/>
      <c r="I70" s="759"/>
      <c r="J70" s="759"/>
      <c r="K70" s="759"/>
      <c r="L70" s="759"/>
      <c r="M70" s="759"/>
      <c r="N70" s="759"/>
      <c r="O70" s="759"/>
      <c r="P70" s="759"/>
      <c r="Q70" s="759"/>
      <c r="R70" s="759"/>
      <c r="S70" s="759"/>
      <c r="T70" s="759"/>
      <c r="U70" s="759"/>
      <c r="V70" s="759"/>
      <c r="W70" s="759"/>
      <c r="X70" s="759"/>
      <c r="Y70" s="759"/>
      <c r="Z70" s="759"/>
      <c r="AA70" s="760"/>
      <c r="AB70" s="760"/>
      <c r="AC70" s="760"/>
      <c r="AD70" s="760"/>
      <c r="AE70" s="760"/>
      <c r="AF70" s="479"/>
      <c r="AG70" s="479"/>
      <c r="AH70" s="479"/>
      <c r="AI70" s="479"/>
      <c r="AJ70" s="479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2.75">
      <c r="A71" s="46">
        <v>1</v>
      </c>
      <c r="B71" s="47" t="s">
        <v>16</v>
      </c>
      <c r="C71" s="56">
        <f>D71+H71</f>
        <v>0</v>
      </c>
      <c r="D71" s="57">
        <v>0</v>
      </c>
      <c r="E71" s="57">
        <v>0</v>
      </c>
      <c r="F71" s="58">
        <v>0</v>
      </c>
      <c r="G71" s="81">
        <v>0</v>
      </c>
      <c r="H71" s="57">
        <v>0</v>
      </c>
      <c r="I71" s="593">
        <v>0</v>
      </c>
      <c r="J71" s="593">
        <f>K71+O71+P71+Q71+R71+S71</f>
        <v>209</v>
      </c>
      <c r="K71" s="57">
        <f>L71+N71</f>
        <v>0</v>
      </c>
      <c r="L71" s="57">
        <f>L19</f>
        <v>0</v>
      </c>
      <c r="M71" s="57"/>
      <c r="N71" s="57">
        <v>0</v>
      </c>
      <c r="O71" s="57">
        <f>O19</f>
        <v>0</v>
      </c>
      <c r="P71" s="57">
        <f>P19</f>
        <v>0</v>
      </c>
      <c r="Q71" s="57">
        <v>0</v>
      </c>
      <c r="R71" s="57">
        <f>R41</f>
        <v>192</v>
      </c>
      <c r="S71" s="57">
        <f>S53</f>
        <v>17</v>
      </c>
      <c r="T71" s="81">
        <f>S71+U71</f>
        <v>0</v>
      </c>
      <c r="U71" s="129">
        <f>U53</f>
        <v>-17</v>
      </c>
      <c r="V71" s="58">
        <v>0</v>
      </c>
      <c r="W71" s="56">
        <f>J71+U71+V71</f>
        <v>192</v>
      </c>
      <c r="X71" s="81">
        <v>0</v>
      </c>
      <c r="Y71" s="129">
        <f>Y26</f>
        <v>0</v>
      </c>
      <c r="Z71" s="129">
        <v>0</v>
      </c>
      <c r="AA71" s="252">
        <f>AA41</f>
        <v>192</v>
      </c>
      <c r="AB71" s="252">
        <v>0</v>
      </c>
      <c r="AC71" s="252">
        <v>0</v>
      </c>
      <c r="AD71" s="252">
        <v>0</v>
      </c>
      <c r="AE71" s="252">
        <v>0</v>
      </c>
      <c r="AF71" s="252">
        <v>0</v>
      </c>
      <c r="AG71" s="252">
        <v>0</v>
      </c>
      <c r="AH71" s="252">
        <v>0</v>
      </c>
      <c r="AI71" s="339"/>
      <c r="AJ71" s="307">
        <v>0</v>
      </c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2.75">
      <c r="A72" s="44">
        <v>3</v>
      </c>
      <c r="B72" s="41" t="s">
        <v>16</v>
      </c>
      <c r="C72" s="52">
        <f>D72+H72</f>
        <v>0</v>
      </c>
      <c r="D72" s="55">
        <v>0</v>
      </c>
      <c r="E72" s="55">
        <v>0</v>
      </c>
      <c r="F72" s="60">
        <v>0</v>
      </c>
      <c r="G72" s="53">
        <v>0</v>
      </c>
      <c r="H72" s="55">
        <v>0</v>
      </c>
      <c r="I72" s="52">
        <v>0</v>
      </c>
      <c r="J72" s="52">
        <f>K72+O72+P72+Q72+R72+S72</f>
        <v>7733</v>
      </c>
      <c r="K72" s="55">
        <f>L72+N72</f>
        <v>4397</v>
      </c>
      <c r="L72" s="55">
        <f>L40</f>
        <v>4127</v>
      </c>
      <c r="M72" s="55"/>
      <c r="N72" s="55">
        <f aca="true" t="shared" si="20" ref="N72:S72">N40</f>
        <v>270</v>
      </c>
      <c r="O72" s="55">
        <f t="shared" si="20"/>
        <v>1495</v>
      </c>
      <c r="P72" s="55">
        <f t="shared" si="20"/>
        <v>41</v>
      </c>
      <c r="Q72" s="55">
        <f t="shared" si="20"/>
        <v>0</v>
      </c>
      <c r="R72" s="55">
        <f t="shared" si="20"/>
        <v>1608</v>
      </c>
      <c r="S72" s="55">
        <f t="shared" si="20"/>
        <v>192</v>
      </c>
      <c r="T72" s="53">
        <f>S72+U72</f>
        <v>1082</v>
      </c>
      <c r="U72" s="54">
        <f>U40</f>
        <v>890</v>
      </c>
      <c r="V72" s="60">
        <f>V43</f>
        <v>0</v>
      </c>
      <c r="W72" s="59">
        <f>J72+U72+V72</f>
        <v>8623</v>
      </c>
      <c r="X72" s="53" t="e">
        <f>#REF!+X19</f>
        <v>#REF!</v>
      </c>
      <c r="Y72" s="54" t="e">
        <f>#REF!</f>
        <v>#REF!</v>
      </c>
      <c r="Z72" s="54">
        <v>0</v>
      </c>
      <c r="AA72" s="54">
        <f>AA40</f>
        <v>8623</v>
      </c>
      <c r="AB72" s="54">
        <f>AB40</f>
        <v>0</v>
      </c>
      <c r="AC72" s="54">
        <f>AC40</f>
        <v>4127</v>
      </c>
      <c r="AD72" s="54">
        <f>AD40</f>
        <v>0</v>
      </c>
      <c r="AE72" s="54">
        <f>AE40</f>
        <v>0</v>
      </c>
      <c r="AF72" s="54">
        <v>0</v>
      </c>
      <c r="AG72" s="54">
        <v>0</v>
      </c>
      <c r="AH72" s="54">
        <v>0</v>
      </c>
      <c r="AI72" s="182"/>
      <c r="AJ72" s="150">
        <v>0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2.75">
      <c r="A73" s="45">
        <v>5</v>
      </c>
      <c r="B73" s="424" t="s">
        <v>16</v>
      </c>
      <c r="C73" s="425">
        <f>D73+H73</f>
        <v>0</v>
      </c>
      <c r="D73" s="426">
        <v>0</v>
      </c>
      <c r="E73" s="426">
        <v>0</v>
      </c>
      <c r="F73" s="426">
        <v>0</v>
      </c>
      <c r="G73" s="62">
        <v>0</v>
      </c>
      <c r="H73" s="62">
        <v>0</v>
      </c>
      <c r="I73" s="63">
        <v>0</v>
      </c>
      <c r="J73" s="61">
        <f>K73+O73+P73+Q73+R73+S73</f>
        <v>0</v>
      </c>
      <c r="K73" s="62">
        <v>0</v>
      </c>
      <c r="L73" s="62">
        <v>0</v>
      </c>
      <c r="M73" s="62"/>
      <c r="N73" s="62">
        <v>0</v>
      </c>
      <c r="O73" s="62">
        <v>0</v>
      </c>
      <c r="P73" s="62">
        <v>0</v>
      </c>
      <c r="Q73" s="62">
        <v>0</v>
      </c>
      <c r="R73" s="125">
        <v>0</v>
      </c>
      <c r="S73" s="125">
        <v>0</v>
      </c>
      <c r="T73" s="82">
        <v>0</v>
      </c>
      <c r="U73" s="130">
        <v>0</v>
      </c>
      <c r="V73" s="63">
        <v>0</v>
      </c>
      <c r="W73" s="61">
        <f>J73+U73+V73</f>
        <v>0</v>
      </c>
      <c r="X73" s="82">
        <v>0</v>
      </c>
      <c r="Y73" s="130">
        <v>0</v>
      </c>
      <c r="Z73" s="130">
        <v>0</v>
      </c>
      <c r="AA73" s="308">
        <v>0</v>
      </c>
      <c r="AB73" s="308">
        <v>0</v>
      </c>
      <c r="AC73" s="308">
        <v>0</v>
      </c>
      <c r="AD73" s="308">
        <v>0</v>
      </c>
      <c r="AE73" s="308">
        <v>0</v>
      </c>
      <c r="AF73" s="308">
        <v>0</v>
      </c>
      <c r="AG73" s="308">
        <v>0</v>
      </c>
      <c r="AH73" s="308">
        <v>0</v>
      </c>
      <c r="AI73" s="340"/>
      <c r="AJ73" s="309">
        <v>0</v>
      </c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2.75">
      <c r="A74" s="42" t="s">
        <v>16</v>
      </c>
      <c r="B74" s="42"/>
      <c r="C74" s="61">
        <f>SUM(C71:C73)</f>
        <v>0</v>
      </c>
      <c r="D74" s="62">
        <f>SUM(D71:D73)</f>
        <v>0</v>
      </c>
      <c r="E74" s="62">
        <f>SUM(E71:E73)</f>
        <v>0</v>
      </c>
      <c r="F74" s="62">
        <f>SUM(F71:F73)</f>
        <v>0</v>
      </c>
      <c r="G74" s="62">
        <f>SUM(G71:G73)</f>
        <v>0</v>
      </c>
      <c r="H74" s="62">
        <f aca="true" t="shared" si="21" ref="H74:Q74">SUM(H71:H73)</f>
        <v>0</v>
      </c>
      <c r="I74" s="63">
        <f t="shared" si="21"/>
        <v>0</v>
      </c>
      <c r="J74" s="127">
        <f>K74+O74+P74+Q74+R74+S74</f>
        <v>7942</v>
      </c>
      <c r="K74" s="62">
        <f t="shared" si="21"/>
        <v>4397</v>
      </c>
      <c r="L74" s="62">
        <f t="shared" si="21"/>
        <v>4127</v>
      </c>
      <c r="M74" s="62"/>
      <c r="N74" s="62">
        <f t="shared" si="21"/>
        <v>270</v>
      </c>
      <c r="O74" s="62">
        <f t="shared" si="21"/>
        <v>1495</v>
      </c>
      <c r="P74" s="62">
        <f t="shared" si="21"/>
        <v>41</v>
      </c>
      <c r="Q74" s="62">
        <f t="shared" si="21"/>
        <v>0</v>
      </c>
      <c r="R74" s="124">
        <f aca="true" t="shared" si="22" ref="R74:AJ74">SUM(R71:R73)</f>
        <v>1800</v>
      </c>
      <c r="S74" s="124">
        <f t="shared" si="22"/>
        <v>209</v>
      </c>
      <c r="T74" s="62">
        <f t="shared" si="22"/>
        <v>1082</v>
      </c>
      <c r="U74" s="62">
        <f t="shared" si="22"/>
        <v>873</v>
      </c>
      <c r="V74" s="124">
        <f t="shared" si="22"/>
        <v>0</v>
      </c>
      <c r="W74" s="61">
        <f t="shared" si="22"/>
        <v>8815</v>
      </c>
      <c r="X74" s="310" t="e">
        <f t="shared" si="22"/>
        <v>#REF!</v>
      </c>
      <c r="Y74" s="311" t="e">
        <f>SUM(Y71:Y73)</f>
        <v>#REF!</v>
      </c>
      <c r="Z74" s="311">
        <f>SUM(Z71:Z73)</f>
        <v>0</v>
      </c>
      <c r="AA74" s="311">
        <f t="shared" si="22"/>
        <v>8815</v>
      </c>
      <c r="AB74" s="311">
        <f t="shared" si="22"/>
        <v>0</v>
      </c>
      <c r="AC74" s="311">
        <f t="shared" si="22"/>
        <v>4127</v>
      </c>
      <c r="AD74" s="311">
        <f t="shared" si="22"/>
        <v>0</v>
      </c>
      <c r="AE74" s="311">
        <f t="shared" si="22"/>
        <v>0</v>
      </c>
      <c r="AF74" s="311">
        <f t="shared" si="22"/>
        <v>0</v>
      </c>
      <c r="AG74" s="311">
        <f t="shared" si="22"/>
        <v>0</v>
      </c>
      <c r="AH74" s="311">
        <f t="shared" si="22"/>
        <v>0</v>
      </c>
      <c r="AI74" s="341"/>
      <c r="AJ74" s="124">
        <f t="shared" si="22"/>
        <v>0</v>
      </c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2.75">
      <c r="A75" s="49"/>
      <c r="B75" s="49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2.75">
      <c r="A76" t="s">
        <v>38</v>
      </c>
      <c r="C76" s="2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2.75">
      <c r="A77" t="s">
        <v>39</v>
      </c>
      <c r="B77" t="s">
        <v>40</v>
      </c>
      <c r="C77" s="2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2.75">
      <c r="A78" t="s">
        <v>41</v>
      </c>
      <c r="B78" t="s">
        <v>42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2.75">
      <c r="A79" t="s">
        <v>43</v>
      </c>
      <c r="B79" t="s">
        <v>44</v>
      </c>
      <c r="C79" s="2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2.75">
      <c r="A80" s="4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2.75">
      <c r="A81" s="4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ht="12.75">
      <c r="A82" s="4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ht="12.75">
      <c r="A83" s="4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ht="12.75">
      <c r="A84" s="4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ht="12.75">
      <c r="A85" s="4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ht="12.75">
      <c r="A86" s="4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2.75">
      <c r="A87" s="4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2.75">
      <c r="A88" s="4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2.75">
      <c r="A89" s="4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2.75">
      <c r="A90" s="4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2.75">
      <c r="A91" s="4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2.75">
      <c r="A92" s="4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2.75">
      <c r="A93" s="4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12.75">
      <c r="A94" s="4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ht="12.75">
      <c r="A95" s="4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ht="12.75">
      <c r="A96" s="4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3:46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3:46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3:46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3:46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3:46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3:46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3:46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3:46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3:46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3:46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3:46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3:46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3:46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</sheetData>
  <mergeCells count="1">
    <mergeCell ref="G11:I11"/>
  </mergeCells>
  <printOptions/>
  <pageMargins left="0.3937007874015748" right="0" top="0.7874015748031497" bottom="0.3937007874015748" header="0.5118110236220472" footer="0.5118110236220472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X134"/>
  <sheetViews>
    <sheetView workbookViewId="0" topLeftCell="A1">
      <pane xSplit="2" topLeftCell="U1" activePane="topRight" state="frozen"/>
      <selection pane="topLeft" activeCell="H5" sqref="H5"/>
      <selection pane="topRight" activeCell="A1" sqref="A1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4" width="9.625" style="0" customWidth="1"/>
    <col min="5" max="5" width="8.00390625" style="0" customWidth="1"/>
    <col min="6" max="6" width="10.75390625" style="0" customWidth="1"/>
    <col min="8" max="8" width="7.75390625" style="0" customWidth="1"/>
    <col min="9" max="9" width="8.00390625" style="0" customWidth="1"/>
    <col min="10" max="10" width="11.125" style="0" customWidth="1"/>
    <col min="11" max="11" width="9.25390625" style="0" customWidth="1"/>
    <col min="13" max="13" width="9.875" style="0" hidden="1" customWidth="1"/>
    <col min="14" max="14" width="7.75390625" style="0" customWidth="1"/>
    <col min="15" max="15" width="9.00390625" style="0" customWidth="1"/>
    <col min="16" max="16" width="7.625" style="0" customWidth="1"/>
    <col min="17" max="17" width="7.375" style="0" customWidth="1"/>
    <col min="18" max="18" width="11.125" style="0" customWidth="1"/>
    <col min="19" max="19" width="9.25390625" style="0" customWidth="1"/>
    <col min="20" max="21" width="10.00390625" style="0" customWidth="1"/>
    <col min="22" max="22" width="11.625" style="0" hidden="1" customWidth="1"/>
    <col min="23" max="23" width="10.375" style="0" customWidth="1"/>
    <col min="24" max="24" width="9.25390625" style="0" customWidth="1"/>
    <col min="25" max="25" width="10.00390625" style="0" customWidth="1"/>
    <col min="26" max="26" width="10.125" style="0" customWidth="1"/>
    <col min="27" max="27" width="9.00390625" style="0" customWidth="1"/>
    <col min="28" max="28" width="9.00390625" style="0" hidden="1" customWidth="1"/>
    <col min="29" max="29" width="9.75390625" style="0" customWidth="1"/>
    <col min="30" max="30" width="10.75390625" style="0" customWidth="1"/>
    <col min="31" max="31" width="11.375" style="0" customWidth="1"/>
    <col min="32" max="32" width="10.125" style="0" hidden="1" customWidth="1"/>
    <col min="33" max="33" width="7.875" style="0" customWidth="1"/>
    <col min="34" max="35" width="7.375" style="0" customWidth="1"/>
    <col min="36" max="36" width="7.875" style="0" customWidth="1"/>
  </cols>
  <sheetData>
    <row r="4" spans="27:28" ht="18">
      <c r="AA4" s="96"/>
      <c r="AB4" s="96"/>
    </row>
    <row r="5" ht="12.75">
      <c r="L5" t="s">
        <v>48</v>
      </c>
    </row>
    <row r="6" spans="2:19" s="24" customFormat="1" ht="18">
      <c r="B6" s="107"/>
      <c r="D6" s="107"/>
      <c r="E6" s="107"/>
      <c r="F6" s="107"/>
      <c r="G6" s="107"/>
      <c r="H6" s="239"/>
      <c r="I6"/>
      <c r="J6" s="107" t="s">
        <v>180</v>
      </c>
      <c r="R6" s="108"/>
      <c r="S6" s="108"/>
    </row>
    <row r="7" spans="2:22" ht="18">
      <c r="B7" s="7"/>
      <c r="C7" s="6"/>
      <c r="D7" s="107"/>
      <c r="E7" s="107"/>
      <c r="F7" s="107"/>
      <c r="G7" s="107"/>
      <c r="H7" s="24"/>
      <c r="J7" s="107"/>
      <c r="K7" s="24"/>
      <c r="L7" s="108"/>
      <c r="M7" s="108"/>
      <c r="N7" s="108"/>
      <c r="O7" s="108"/>
      <c r="P7" s="108"/>
      <c r="Q7" s="108"/>
      <c r="R7" s="108"/>
      <c r="S7" s="108"/>
      <c r="T7" s="108"/>
      <c r="U7" s="6"/>
      <c r="V7" s="6"/>
    </row>
    <row r="8" spans="2:22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6" ht="12.75">
      <c r="A9" s="39"/>
      <c r="B9" s="25" t="s">
        <v>0</v>
      </c>
      <c r="C9" s="32" t="s">
        <v>1</v>
      </c>
      <c r="D9" s="14" t="s">
        <v>2</v>
      </c>
      <c r="E9" s="14"/>
      <c r="F9" s="14"/>
      <c r="G9" s="14"/>
      <c r="H9" s="14"/>
      <c r="I9" s="497"/>
      <c r="J9" s="13"/>
      <c r="K9" s="11" t="s">
        <v>3</v>
      </c>
      <c r="L9" s="8"/>
      <c r="M9" s="8"/>
      <c r="N9" s="8"/>
      <c r="O9" s="9"/>
      <c r="P9" s="8"/>
      <c r="Q9" s="8"/>
      <c r="R9" s="8"/>
      <c r="S9" s="9"/>
      <c r="T9" s="168" t="s">
        <v>52</v>
      </c>
      <c r="U9" s="169"/>
      <c r="V9" s="850"/>
      <c r="W9" s="202" t="s">
        <v>4</v>
      </c>
      <c r="X9" s="1025" t="s">
        <v>79</v>
      </c>
      <c r="Y9" s="11"/>
      <c r="Z9" s="11"/>
      <c r="AA9" s="11"/>
      <c r="AB9" s="11"/>
      <c r="AC9" s="13"/>
      <c r="AD9" s="376" t="s">
        <v>80</v>
      </c>
      <c r="AE9" s="377" t="s">
        <v>77</v>
      </c>
      <c r="AF9" s="377"/>
      <c r="AG9" s="243"/>
      <c r="AH9" s="243"/>
      <c r="AI9" s="243"/>
      <c r="AJ9" s="24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12.75">
      <c r="A10" s="5"/>
      <c r="B10" s="12"/>
      <c r="C10" s="33"/>
      <c r="D10" s="492" t="s">
        <v>91</v>
      </c>
      <c r="E10" s="493"/>
      <c r="F10" s="494"/>
      <c r="G10" s="494"/>
      <c r="H10" s="498"/>
      <c r="I10" s="499"/>
      <c r="J10" s="511"/>
      <c r="K10" s="50"/>
      <c r="L10" s="483"/>
      <c r="M10" s="483"/>
      <c r="N10" s="483"/>
      <c r="O10" s="484"/>
      <c r="P10" s="484"/>
      <c r="Q10" s="484"/>
      <c r="R10" s="484"/>
      <c r="S10" s="485"/>
      <c r="T10" s="486"/>
      <c r="U10" s="487"/>
      <c r="V10" s="851"/>
      <c r="W10" s="15"/>
      <c r="X10" s="1026"/>
      <c r="Y10" s="489"/>
      <c r="Z10" s="489"/>
      <c r="AA10" s="489"/>
      <c r="AB10" s="489"/>
      <c r="AC10" s="529"/>
      <c r="AD10" s="490"/>
      <c r="AE10" s="367"/>
      <c r="AF10" s="367"/>
      <c r="AG10" s="70"/>
      <c r="AH10" s="70"/>
      <c r="AI10" s="70"/>
      <c r="AJ10" s="491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5" t="s">
        <v>6</v>
      </c>
      <c r="B11" s="5"/>
      <c r="C11" s="15" t="s">
        <v>16</v>
      </c>
      <c r="D11" s="495" t="s">
        <v>92</v>
      </c>
      <c r="E11" s="496"/>
      <c r="F11" s="573"/>
      <c r="G11" s="1036" t="s">
        <v>115</v>
      </c>
      <c r="H11" s="1037"/>
      <c r="I11" s="1038"/>
      <c r="J11" s="590"/>
      <c r="K11" s="568" t="s">
        <v>112</v>
      </c>
      <c r="L11" s="570" t="s">
        <v>5</v>
      </c>
      <c r="M11" s="552"/>
      <c r="N11" s="553"/>
      <c r="O11" s="17" t="s">
        <v>8</v>
      </c>
      <c r="P11" s="179" t="s">
        <v>9</v>
      </c>
      <c r="Q11" s="510" t="s">
        <v>10</v>
      </c>
      <c r="R11" s="144" t="s">
        <v>10</v>
      </c>
      <c r="S11" s="145" t="s">
        <v>11</v>
      </c>
      <c r="T11" s="170" t="s">
        <v>51</v>
      </c>
      <c r="U11" s="171"/>
      <c r="V11" s="852" t="s">
        <v>50</v>
      </c>
      <c r="W11" s="15"/>
      <c r="X11" s="351" t="s">
        <v>73</v>
      </c>
      <c r="Y11" s="258" t="s">
        <v>4</v>
      </c>
      <c r="Z11" s="258" t="s">
        <v>73</v>
      </c>
      <c r="AA11" s="258" t="s">
        <v>62</v>
      </c>
      <c r="AB11" s="389" t="s">
        <v>87</v>
      </c>
      <c r="AC11" s="257" t="s">
        <v>81</v>
      </c>
      <c r="AD11" s="259" t="s">
        <v>100</v>
      </c>
      <c r="AE11" s="259" t="s">
        <v>100</v>
      </c>
      <c r="AF11" s="259"/>
      <c r="AG11" s="258" t="s">
        <v>121</v>
      </c>
      <c r="AH11" s="259" t="s">
        <v>17</v>
      </c>
      <c r="AI11" s="506" t="s">
        <v>87</v>
      </c>
      <c r="AJ11" s="260" t="s">
        <v>63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2.75">
      <c r="A12" s="5" t="s">
        <v>12</v>
      </c>
      <c r="B12" s="5"/>
      <c r="C12" s="27"/>
      <c r="D12" s="19" t="s">
        <v>13</v>
      </c>
      <c r="E12" s="502" t="s">
        <v>94</v>
      </c>
      <c r="F12" s="579" t="s">
        <v>63</v>
      </c>
      <c r="G12" s="594" t="s">
        <v>117</v>
      </c>
      <c r="H12" s="574" t="s">
        <v>93</v>
      </c>
      <c r="I12" s="575"/>
      <c r="J12" s="1"/>
      <c r="K12" s="568" t="s">
        <v>113</v>
      </c>
      <c r="L12" s="571" t="s">
        <v>114</v>
      </c>
      <c r="M12" s="571"/>
      <c r="N12" s="572"/>
      <c r="O12" s="29"/>
      <c r="P12" s="1" t="s">
        <v>14</v>
      </c>
      <c r="Q12" s="1" t="s">
        <v>15</v>
      </c>
      <c r="R12" s="34" t="s">
        <v>47</v>
      </c>
      <c r="S12" s="146" t="s">
        <v>45</v>
      </c>
      <c r="T12" s="79" t="s">
        <v>16</v>
      </c>
      <c r="U12" s="114" t="s">
        <v>5</v>
      </c>
      <c r="V12" s="270" t="s">
        <v>24</v>
      </c>
      <c r="W12" s="15"/>
      <c r="X12" s="352" t="s">
        <v>74</v>
      </c>
      <c r="Y12" s="262" t="s">
        <v>65</v>
      </c>
      <c r="Z12" s="262" t="s">
        <v>74</v>
      </c>
      <c r="AA12" s="262" t="s">
        <v>64</v>
      </c>
      <c r="AB12" s="390" t="s">
        <v>160</v>
      </c>
      <c r="AC12" s="261" t="s">
        <v>82</v>
      </c>
      <c r="AD12" s="263" t="s">
        <v>101</v>
      </c>
      <c r="AE12" s="262" t="s">
        <v>104</v>
      </c>
      <c r="AF12" s="263"/>
      <c r="AG12" s="262" t="s">
        <v>122</v>
      </c>
      <c r="AH12" s="263" t="s">
        <v>61</v>
      </c>
      <c r="AI12" s="507" t="s">
        <v>107</v>
      </c>
      <c r="AJ12" s="264" t="s">
        <v>66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2.75">
      <c r="A13" s="5" t="s">
        <v>18</v>
      </c>
      <c r="B13" s="12" t="s">
        <v>19</v>
      </c>
      <c r="C13" s="500"/>
      <c r="D13" s="19" t="s">
        <v>20</v>
      </c>
      <c r="E13" s="503" t="s">
        <v>95</v>
      </c>
      <c r="F13" s="580" t="s">
        <v>66</v>
      </c>
      <c r="G13" s="595" t="s">
        <v>94</v>
      </c>
      <c r="H13" s="576" t="s">
        <v>16</v>
      </c>
      <c r="I13" s="577" t="s">
        <v>7</v>
      </c>
      <c r="J13" s="591" t="s">
        <v>16</v>
      </c>
      <c r="K13" s="569" t="s">
        <v>16</v>
      </c>
      <c r="L13" s="16" t="s">
        <v>21</v>
      </c>
      <c r="M13" s="28"/>
      <c r="N13" s="28" t="s">
        <v>22</v>
      </c>
      <c r="O13" s="34"/>
      <c r="P13" s="22"/>
      <c r="Q13" s="1" t="s">
        <v>23</v>
      </c>
      <c r="R13" s="34" t="s">
        <v>46</v>
      </c>
      <c r="S13" s="146" t="s">
        <v>24</v>
      </c>
      <c r="T13" s="35" t="s">
        <v>25</v>
      </c>
      <c r="U13" s="114" t="s">
        <v>20</v>
      </c>
      <c r="V13" s="270" t="s">
        <v>46</v>
      </c>
      <c r="W13" s="15" t="s">
        <v>16</v>
      </c>
      <c r="X13" s="352" t="s">
        <v>75</v>
      </c>
      <c r="Y13" s="262" t="s">
        <v>68</v>
      </c>
      <c r="Z13" s="262" t="s">
        <v>78</v>
      </c>
      <c r="AA13" s="262" t="s">
        <v>67</v>
      </c>
      <c r="AB13" s="390" t="s">
        <v>161</v>
      </c>
      <c r="AC13" s="261" t="s">
        <v>99</v>
      </c>
      <c r="AD13" s="263" t="s">
        <v>102</v>
      </c>
      <c r="AE13" s="262" t="s">
        <v>105</v>
      </c>
      <c r="AF13" s="263"/>
      <c r="AG13" s="262" t="s">
        <v>120</v>
      </c>
      <c r="AH13" s="263" t="s">
        <v>31</v>
      </c>
      <c r="AI13" s="507" t="s">
        <v>131</v>
      </c>
      <c r="AJ13" s="264" t="s">
        <v>123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50" ht="13.5" thickBot="1">
      <c r="A14" s="40" t="s">
        <v>27</v>
      </c>
      <c r="B14" s="26" t="s">
        <v>28</v>
      </c>
      <c r="C14" s="36"/>
      <c r="D14" s="20" t="s">
        <v>29</v>
      </c>
      <c r="E14" s="504"/>
      <c r="F14" s="619" t="s">
        <v>126</v>
      </c>
      <c r="G14" s="617" t="s">
        <v>116</v>
      </c>
      <c r="H14" s="578"/>
      <c r="I14" s="596" t="s">
        <v>30</v>
      </c>
      <c r="J14" s="592"/>
      <c r="K14" s="178"/>
      <c r="L14" s="18"/>
      <c r="M14" s="18"/>
      <c r="N14" s="180"/>
      <c r="O14" s="21"/>
      <c r="P14" s="18"/>
      <c r="Q14" s="3"/>
      <c r="R14" s="147" t="s">
        <v>25</v>
      </c>
      <c r="S14" s="148"/>
      <c r="T14" s="37"/>
      <c r="U14" s="115" t="s">
        <v>24</v>
      </c>
      <c r="V14" s="271" t="s">
        <v>25</v>
      </c>
      <c r="W14" s="36"/>
      <c r="X14" s="363" t="s">
        <v>76</v>
      </c>
      <c r="Y14" s="266" t="s">
        <v>71</v>
      </c>
      <c r="Z14" s="360" t="s">
        <v>76</v>
      </c>
      <c r="AA14" s="266" t="s">
        <v>70</v>
      </c>
      <c r="AB14" s="391" t="s">
        <v>162</v>
      </c>
      <c r="AC14" s="361" t="s">
        <v>98</v>
      </c>
      <c r="AD14" s="266" t="s">
        <v>103</v>
      </c>
      <c r="AE14" s="362" t="s">
        <v>106</v>
      </c>
      <c r="AF14" s="266"/>
      <c r="AG14" s="265"/>
      <c r="AH14" s="265"/>
      <c r="AI14" s="509" t="s">
        <v>16</v>
      </c>
      <c r="AJ14" s="267" t="s">
        <v>124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3.5" thickBot="1">
      <c r="A15" s="541"/>
      <c r="B15" s="31" t="s">
        <v>132</v>
      </c>
      <c r="C15" s="542">
        <f>D15+E15+F15+G15+H15</f>
        <v>4547577</v>
      </c>
      <c r="D15" s="431">
        <f>SUM('MF :ÚZSVM'!D15)</f>
        <v>2025821</v>
      </c>
      <c r="E15" s="533">
        <f>SUM('MF :ÚZSVM'!E15)</f>
        <v>408326</v>
      </c>
      <c r="F15" s="588">
        <f>SUM('MF :ÚZSVM'!F15)</f>
        <v>42653</v>
      </c>
      <c r="G15" s="597">
        <f>SUM('MF :ÚZSVM'!G15)</f>
        <v>1470034</v>
      </c>
      <c r="H15" s="543">
        <f>SUM('MF :ÚZSVM'!H15)</f>
        <v>600743</v>
      </c>
      <c r="I15" s="429">
        <f>SUM('MF :ÚZSVM'!I15)</f>
        <v>533994</v>
      </c>
      <c r="J15" s="429">
        <f>K15+O15+P15+Q15+R15+S15-1992</f>
        <v>14380088</v>
      </c>
      <c r="K15" s="431">
        <f>L15+N15</f>
        <v>7523575</v>
      </c>
      <c r="L15" s="533">
        <f>SUM('MF :ÚZSVM'!L15)</f>
        <v>7468528</v>
      </c>
      <c r="M15" s="543">
        <f>SUM('MF :ÚZSVM'!M15)</f>
        <v>0</v>
      </c>
      <c r="N15" s="543">
        <f>SUM('MF :ÚZSVM'!N15)</f>
        <v>55047</v>
      </c>
      <c r="O15" s="543">
        <f>SUM('MF :ÚZSVM'!O15)</f>
        <v>2557903</v>
      </c>
      <c r="P15" s="533">
        <f>SUM('MF :ÚZSVM'!P15)</f>
        <v>74684</v>
      </c>
      <c r="Q15" s="543">
        <f>SUM('MF :ÚZSVM'!Q15)</f>
        <v>589012</v>
      </c>
      <c r="R15" s="429">
        <f>SUM('MF :ÚZSVM'!R15)</f>
        <v>2243911</v>
      </c>
      <c r="S15" s="429">
        <f>SUM('MF :ÚZSVM'!S15)</f>
        <v>1392995</v>
      </c>
      <c r="T15" s="431">
        <f>S15+U15</f>
        <v>2201191</v>
      </c>
      <c r="U15" s="430">
        <f>SUM('MF :ÚZSVM'!U15)</f>
        <v>808196</v>
      </c>
      <c r="V15" s="532">
        <v>0</v>
      </c>
      <c r="W15" s="480">
        <f>U15+J15</f>
        <v>15188284</v>
      </c>
      <c r="X15" s="543">
        <v>7440880</v>
      </c>
      <c r="Y15" s="533">
        <v>1929759</v>
      </c>
      <c r="Z15" s="534">
        <v>4219131</v>
      </c>
      <c r="AA15" s="534">
        <v>1598514</v>
      </c>
      <c r="AB15" s="535">
        <v>0</v>
      </c>
      <c r="AC15" s="551">
        <v>5719805</v>
      </c>
      <c r="AD15" s="534">
        <v>1694563</v>
      </c>
      <c r="AE15" s="534">
        <v>54160</v>
      </c>
      <c r="AF15" s="534"/>
      <c r="AG15" s="534">
        <v>4000</v>
      </c>
      <c r="AH15" s="534">
        <v>453</v>
      </c>
      <c r="AI15" s="535">
        <v>480386</v>
      </c>
      <c r="AJ15" s="536">
        <v>49931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s="49" customFormat="1" ht="12.75" hidden="1">
      <c r="A16" s="42"/>
      <c r="B16" s="355"/>
      <c r="C16" s="106"/>
      <c r="D16" s="105"/>
      <c r="E16" s="102"/>
      <c r="F16" s="582"/>
      <c r="G16" s="105"/>
      <c r="H16" s="102"/>
      <c r="I16" s="104"/>
      <c r="J16" s="104"/>
      <c r="K16" s="105"/>
      <c r="L16" s="103"/>
      <c r="M16" s="102"/>
      <c r="N16" s="102"/>
      <c r="O16" s="102"/>
      <c r="P16" s="103"/>
      <c r="Q16" s="102"/>
      <c r="R16" s="104"/>
      <c r="S16" s="104"/>
      <c r="T16" s="102"/>
      <c r="U16" s="119"/>
      <c r="V16" s="277"/>
      <c r="W16" s="316"/>
      <c r="X16" s="858"/>
      <c r="Y16" s="67"/>
      <c r="Z16" s="67"/>
      <c r="AA16" s="67"/>
      <c r="AB16" s="324"/>
      <c r="AC16" s="66"/>
      <c r="AD16" s="67"/>
      <c r="AE16" s="67"/>
      <c r="AF16" s="67"/>
      <c r="AG16" s="67"/>
      <c r="AH16" s="67"/>
      <c r="AI16" s="324"/>
      <c r="AJ16" s="268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</row>
    <row r="17" spans="1:50" ht="12.75">
      <c r="A17" s="5"/>
      <c r="B17" s="113" t="s">
        <v>32</v>
      </c>
      <c r="C17" s="191"/>
      <c r="D17" s="192"/>
      <c r="E17" s="195"/>
      <c r="F17" s="196"/>
      <c r="G17" s="192"/>
      <c r="H17" s="193"/>
      <c r="I17" s="194"/>
      <c r="J17" s="242"/>
      <c r="K17" s="241"/>
      <c r="L17" s="193"/>
      <c r="M17" s="195"/>
      <c r="N17" s="195"/>
      <c r="O17" s="195"/>
      <c r="P17" s="193"/>
      <c r="Q17" s="195"/>
      <c r="R17" s="766"/>
      <c r="S17" s="767"/>
      <c r="T17" s="317">
        <f aca="true" t="shared" si="0" ref="T17:T29">S17+U17</f>
        <v>0</v>
      </c>
      <c r="U17" s="196"/>
      <c r="V17" s="278"/>
      <c r="W17" s="197">
        <f>U17+J17</f>
        <v>0</v>
      </c>
      <c r="X17" s="393"/>
      <c r="Y17" s="559"/>
      <c r="Z17" s="558"/>
      <c r="AA17" s="739"/>
      <c r="AB17" s="881"/>
      <c r="AC17" s="737"/>
      <c r="AD17" s="269"/>
      <c r="AE17" s="269"/>
      <c r="AF17" s="269"/>
      <c r="AG17" s="269"/>
      <c r="AH17" s="269"/>
      <c r="AI17" s="764"/>
      <c r="AJ17" s="765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2.75">
      <c r="A18" s="83">
        <v>3</v>
      </c>
      <c r="B18" s="142" t="s">
        <v>133</v>
      </c>
      <c r="C18" s="749"/>
      <c r="D18" s="750"/>
      <c r="E18" s="751"/>
      <c r="F18" s="752"/>
      <c r="G18" s="750"/>
      <c r="H18" s="753"/>
      <c r="I18" s="754"/>
      <c r="J18" s="781">
        <f aca="true" t="shared" si="1" ref="J18:J45">K18+O18+P18+Q18+R18+S18</f>
        <v>215852</v>
      </c>
      <c r="K18" s="383">
        <f>L18+N18</f>
        <v>0</v>
      </c>
      <c r="L18" s="782"/>
      <c r="M18" s="783"/>
      <c r="N18" s="783"/>
      <c r="O18" s="783"/>
      <c r="P18" s="782"/>
      <c r="Q18" s="783"/>
      <c r="R18" s="522"/>
      <c r="S18" s="784">
        <v>215852</v>
      </c>
      <c r="T18" s="785">
        <f t="shared" si="0"/>
        <v>215852</v>
      </c>
      <c r="U18" s="786"/>
      <c r="V18" s="787"/>
      <c r="W18" s="784">
        <f>U18+J18</f>
        <v>215852</v>
      </c>
      <c r="X18" s="783"/>
      <c r="Y18" s="519">
        <v>215852</v>
      </c>
      <c r="Z18" s="395"/>
      <c r="AA18" s="519"/>
      <c r="AB18" s="412"/>
      <c r="AC18" s="788"/>
      <c r="AD18" s="782"/>
      <c r="AE18" s="782"/>
      <c r="AF18" s="747"/>
      <c r="AG18" s="747"/>
      <c r="AH18" s="747"/>
      <c r="AI18" s="747"/>
      <c r="AJ18" s="789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2.75">
      <c r="A19" s="731">
        <v>1</v>
      </c>
      <c r="B19" s="733" t="s">
        <v>134</v>
      </c>
      <c r="C19" s="213"/>
      <c r="D19" s="210"/>
      <c r="E19" s="369"/>
      <c r="F19" s="205"/>
      <c r="G19" s="210"/>
      <c r="H19" s="214"/>
      <c r="I19" s="213"/>
      <c r="J19" s="320">
        <f t="shared" si="1"/>
        <v>38510</v>
      </c>
      <c r="K19" s="806">
        <f>L19+N19</f>
        <v>0</v>
      </c>
      <c r="L19" s="247"/>
      <c r="M19" s="318"/>
      <c r="N19" s="711"/>
      <c r="O19" s="318"/>
      <c r="P19" s="247"/>
      <c r="Q19" s="318"/>
      <c r="R19" s="768"/>
      <c r="S19" s="797">
        <v>38510</v>
      </c>
      <c r="T19" s="800">
        <f t="shared" si="0"/>
        <v>0</v>
      </c>
      <c r="U19" s="795">
        <v>-38510</v>
      </c>
      <c r="V19" s="272"/>
      <c r="W19" s="255">
        <f>U19+J19</f>
        <v>0</v>
      </c>
      <c r="X19" s="1027"/>
      <c r="Y19" s="386"/>
      <c r="Z19" s="411"/>
      <c r="AA19" s="519"/>
      <c r="AB19" s="412"/>
      <c r="AC19" s="274"/>
      <c r="AD19" s="214"/>
      <c r="AE19" s="214"/>
      <c r="AF19" s="214"/>
      <c r="AG19" s="283"/>
      <c r="AH19" s="283"/>
      <c r="AI19" s="283"/>
      <c r="AJ19" s="207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2.75">
      <c r="A20" s="190">
        <v>3</v>
      </c>
      <c r="B20" s="142" t="s">
        <v>135</v>
      </c>
      <c r="C20" s="213"/>
      <c r="D20" s="210"/>
      <c r="E20" s="369"/>
      <c r="F20" s="205"/>
      <c r="G20" s="210"/>
      <c r="H20" s="214"/>
      <c r="I20" s="213"/>
      <c r="J20" s="215">
        <f t="shared" si="1"/>
        <v>-3683</v>
      </c>
      <c r="K20" s="274">
        <f>L20+N20</f>
        <v>0</v>
      </c>
      <c r="L20" s="467"/>
      <c r="M20" s="321"/>
      <c r="N20" s="712"/>
      <c r="O20" s="247"/>
      <c r="P20" s="247"/>
      <c r="Q20" s="321"/>
      <c r="R20" s="288">
        <v>-12420</v>
      </c>
      <c r="S20" s="718">
        <v>8737</v>
      </c>
      <c r="T20" s="204">
        <f t="shared" si="0"/>
        <v>12420</v>
      </c>
      <c r="U20" s="230">
        <v>3683</v>
      </c>
      <c r="V20" s="1021"/>
      <c r="W20" s="255">
        <f aca="true" t="shared" si="2" ref="W20:W29">U20+J20</f>
        <v>0</v>
      </c>
      <c r="X20" s="1028"/>
      <c r="Y20" s="386"/>
      <c r="Z20" s="384"/>
      <c r="AA20" s="519"/>
      <c r="AB20" s="412"/>
      <c r="AC20" s="274"/>
      <c r="AD20" s="216"/>
      <c r="AE20" s="216"/>
      <c r="AF20" s="216"/>
      <c r="AG20" s="283"/>
      <c r="AH20" s="283"/>
      <c r="AI20" s="508"/>
      <c r="AJ20" s="28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701" customFormat="1" ht="12.75">
      <c r="A21" s="83">
        <v>3</v>
      </c>
      <c r="B21" s="142" t="s">
        <v>136</v>
      </c>
      <c r="C21" s="689"/>
      <c r="D21" s="690"/>
      <c r="E21" s="691"/>
      <c r="F21" s="692"/>
      <c r="G21" s="690"/>
      <c r="H21" s="693"/>
      <c r="I21" s="689"/>
      <c r="J21" s="807">
        <f t="shared" si="1"/>
        <v>107595</v>
      </c>
      <c r="K21" s="723">
        <f aca="true" t="shared" si="3" ref="K21:K29">L21+N21</f>
        <v>0</v>
      </c>
      <c r="L21" s="386"/>
      <c r="M21" s="653"/>
      <c r="N21" s="694"/>
      <c r="O21" s="695"/>
      <c r="P21" s="695"/>
      <c r="Q21" s="653"/>
      <c r="R21" s="608">
        <v>107595</v>
      </c>
      <c r="S21" s="718"/>
      <c r="T21" s="719">
        <f t="shared" si="0"/>
        <v>0</v>
      </c>
      <c r="U21" s="720"/>
      <c r="V21" s="1022"/>
      <c r="W21" s="726">
        <f t="shared" si="2"/>
        <v>107595</v>
      </c>
      <c r="X21" s="1029"/>
      <c r="Y21" s="386">
        <v>107595</v>
      </c>
      <c r="Z21" s="722"/>
      <c r="AA21" s="882"/>
      <c r="AB21" s="413"/>
      <c r="AC21" s="614"/>
      <c r="AD21" s="693"/>
      <c r="AE21" s="696"/>
      <c r="AF21" s="696"/>
      <c r="AG21" s="697"/>
      <c r="AH21" s="697"/>
      <c r="AI21" s="698"/>
      <c r="AJ21" s="699"/>
      <c r="AK21" s="700"/>
      <c r="AL21" s="700"/>
      <c r="AM21" s="700"/>
      <c r="AN21" s="700"/>
      <c r="AO21" s="700"/>
      <c r="AP21" s="700"/>
      <c r="AQ21" s="700"/>
      <c r="AR21" s="700"/>
      <c r="AS21" s="700"/>
      <c r="AT21" s="700"/>
      <c r="AU21" s="700"/>
      <c r="AV21" s="700"/>
      <c r="AW21" s="700"/>
      <c r="AX21" s="700"/>
    </row>
    <row r="22" spans="1:50" ht="12.75">
      <c r="A22" s="83">
        <v>3</v>
      </c>
      <c r="B22" s="142" t="s">
        <v>137</v>
      </c>
      <c r="C22" s="218"/>
      <c r="D22" s="212"/>
      <c r="E22" s="371"/>
      <c r="F22" s="584"/>
      <c r="G22" s="212"/>
      <c r="H22" s="216"/>
      <c r="I22" s="218"/>
      <c r="J22" s="208">
        <f t="shared" si="1"/>
        <v>0</v>
      </c>
      <c r="K22" s="219">
        <f t="shared" si="3"/>
        <v>9</v>
      </c>
      <c r="L22" s="808">
        <v>-835</v>
      </c>
      <c r="M22" s="217"/>
      <c r="N22" s="809">
        <v>844</v>
      </c>
      <c r="O22" s="217"/>
      <c r="P22" s="228">
        <v>-9</v>
      </c>
      <c r="Q22" s="217"/>
      <c r="R22" s="288"/>
      <c r="S22" s="718"/>
      <c r="T22" s="204">
        <f t="shared" si="0"/>
        <v>0</v>
      </c>
      <c r="U22" s="205"/>
      <c r="V22" s="272"/>
      <c r="W22" s="209">
        <f t="shared" si="2"/>
        <v>0</v>
      </c>
      <c r="X22" s="1030">
        <v>8499</v>
      </c>
      <c r="Y22" s="411">
        <v>-8499</v>
      </c>
      <c r="Z22" s="411"/>
      <c r="AA22" s="519"/>
      <c r="AB22" s="412"/>
      <c r="AC22" s="821">
        <v>-835</v>
      </c>
      <c r="AD22" s="809"/>
      <c r="AE22" s="822"/>
      <c r="AF22" s="822"/>
      <c r="AG22" s="823"/>
      <c r="AH22" s="823"/>
      <c r="AI22" s="508"/>
      <c r="AJ22" s="28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46" s="658" customFormat="1" ht="12.75">
      <c r="A23" s="83">
        <v>3</v>
      </c>
      <c r="B23" s="142" t="s">
        <v>138</v>
      </c>
      <c r="C23" s="682"/>
      <c r="D23" s="683"/>
      <c r="E23" s="684"/>
      <c r="F23" s="685"/>
      <c r="G23" s="683"/>
      <c r="H23" s="648"/>
      <c r="I23" s="682"/>
      <c r="J23" s="732">
        <f t="shared" si="1"/>
        <v>0</v>
      </c>
      <c r="K23" s="383">
        <f t="shared" si="3"/>
        <v>0</v>
      </c>
      <c r="L23" s="386"/>
      <c r="M23" s="648"/>
      <c r="N23" s="809"/>
      <c r="O23" s="648"/>
      <c r="P23" s="648"/>
      <c r="Q23" s="648"/>
      <c r="R23" s="727"/>
      <c r="S23" s="650"/>
      <c r="T23" s="468">
        <f t="shared" si="0"/>
        <v>2500</v>
      </c>
      <c r="U23" s="720">
        <v>2500</v>
      </c>
      <c r="V23" s="721"/>
      <c r="W23" s="255">
        <f t="shared" si="2"/>
        <v>2500</v>
      </c>
      <c r="X23" s="231"/>
      <c r="Y23" s="228"/>
      <c r="Z23" s="228">
        <v>2500</v>
      </c>
      <c r="AA23" s="883"/>
      <c r="AB23" s="652"/>
      <c r="AC23" s="824"/>
      <c r="AD23" s="825"/>
      <c r="AE23" s="826"/>
      <c r="AF23" s="826"/>
      <c r="AG23" s="827"/>
      <c r="AH23" s="827"/>
      <c r="AI23" s="655"/>
      <c r="AJ23" s="688"/>
      <c r="AK23" s="657"/>
      <c r="AL23" s="657"/>
      <c r="AM23" s="657"/>
      <c r="AN23" s="657"/>
      <c r="AO23" s="657"/>
      <c r="AP23" s="657"/>
      <c r="AQ23" s="657"/>
      <c r="AR23" s="657"/>
      <c r="AS23" s="657"/>
      <c r="AT23" s="657"/>
    </row>
    <row r="24" spans="1:46" ht="12.75">
      <c r="A24" s="83">
        <v>3</v>
      </c>
      <c r="B24" s="142" t="s">
        <v>139</v>
      </c>
      <c r="C24" s="208"/>
      <c r="D24" s="219"/>
      <c r="E24" s="231"/>
      <c r="F24" s="585"/>
      <c r="G24" s="219"/>
      <c r="H24" s="228"/>
      <c r="I24" s="208"/>
      <c r="J24" s="208">
        <f t="shared" si="1"/>
        <v>2362</v>
      </c>
      <c r="K24" s="219">
        <f t="shared" si="3"/>
        <v>0</v>
      </c>
      <c r="L24" s="386"/>
      <c r="M24" s="203"/>
      <c r="N24" s="809"/>
      <c r="O24" s="203"/>
      <c r="P24" s="203"/>
      <c r="Q24" s="203"/>
      <c r="R24" s="256">
        <v>2362</v>
      </c>
      <c r="S24" s="255"/>
      <c r="T24" s="204">
        <f t="shared" si="0"/>
        <v>0</v>
      </c>
      <c r="U24" s="230"/>
      <c r="V24" s="1023"/>
      <c r="W24" s="209">
        <f t="shared" si="2"/>
        <v>2362</v>
      </c>
      <c r="X24" s="622"/>
      <c r="Y24" s="411">
        <v>2362</v>
      </c>
      <c r="Z24" s="384"/>
      <c r="AA24" s="519"/>
      <c r="AB24" s="412"/>
      <c r="AC24" s="821"/>
      <c r="AD24" s="809"/>
      <c r="AE24" s="809"/>
      <c r="AF24" s="809"/>
      <c r="AG24" s="823"/>
      <c r="AH24" s="823"/>
      <c r="AI24" s="508"/>
      <c r="AJ24" s="288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2.75">
      <c r="A25" s="83">
        <v>3</v>
      </c>
      <c r="B25" s="142" t="s">
        <v>140</v>
      </c>
      <c r="C25" s="208"/>
      <c r="D25" s="231"/>
      <c r="E25" s="231"/>
      <c r="F25" s="585"/>
      <c r="G25" s="219"/>
      <c r="H25" s="228"/>
      <c r="I25" s="208"/>
      <c r="J25" s="208">
        <f>K25+O25+P25+Q25+R25+S25</f>
        <v>19040</v>
      </c>
      <c r="K25" s="219">
        <f t="shared" si="3"/>
        <v>0</v>
      </c>
      <c r="L25" s="386"/>
      <c r="M25" s="217"/>
      <c r="N25" s="809"/>
      <c r="O25" s="216"/>
      <c r="P25" s="216"/>
      <c r="Q25" s="216"/>
      <c r="R25" s="253">
        <v>19040</v>
      </c>
      <c r="S25" s="254"/>
      <c r="T25" s="274">
        <f t="shared" si="0"/>
        <v>70000</v>
      </c>
      <c r="U25" s="589">
        <v>70000</v>
      </c>
      <c r="V25" s="1023"/>
      <c r="W25" s="209">
        <f t="shared" si="2"/>
        <v>89040</v>
      </c>
      <c r="X25" s="622">
        <v>89040</v>
      </c>
      <c r="Y25" s="411"/>
      <c r="Z25" s="384"/>
      <c r="AA25" s="519"/>
      <c r="AB25" s="412"/>
      <c r="AC25" s="821"/>
      <c r="AD25" s="809"/>
      <c r="AE25" s="809"/>
      <c r="AF25" s="809"/>
      <c r="AG25" s="823"/>
      <c r="AH25" s="823"/>
      <c r="AI25" s="508"/>
      <c r="AJ25" s="288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2.75">
      <c r="A26" s="83">
        <v>3</v>
      </c>
      <c r="B26" s="142" t="s">
        <v>141</v>
      </c>
      <c r="C26" s="52"/>
      <c r="D26" s="55"/>
      <c r="E26" s="55"/>
      <c r="F26" s="60"/>
      <c r="G26" s="53"/>
      <c r="H26" s="54"/>
      <c r="I26" s="52"/>
      <c r="J26" s="52">
        <f>K26+O26+P26+Q26+R26+S26</f>
        <v>3000</v>
      </c>
      <c r="K26" s="53">
        <f t="shared" si="3"/>
        <v>1966</v>
      </c>
      <c r="L26" s="386">
        <v>1866</v>
      </c>
      <c r="M26" s="166"/>
      <c r="N26" s="809">
        <v>100</v>
      </c>
      <c r="O26" s="166">
        <v>634</v>
      </c>
      <c r="P26" s="166">
        <v>19</v>
      </c>
      <c r="Q26" s="166"/>
      <c r="R26" s="54">
        <v>381</v>
      </c>
      <c r="S26" s="87"/>
      <c r="T26" s="86">
        <f t="shared" si="0"/>
        <v>0</v>
      </c>
      <c r="U26" s="182"/>
      <c r="V26" s="854"/>
      <c r="W26" s="209">
        <f t="shared" si="2"/>
        <v>3000</v>
      </c>
      <c r="X26" s="622"/>
      <c r="Y26" s="411">
        <v>3000</v>
      </c>
      <c r="Z26" s="384"/>
      <c r="AA26" s="519"/>
      <c r="AB26" s="412"/>
      <c r="AC26" s="821">
        <v>1866</v>
      </c>
      <c r="AD26" s="828"/>
      <c r="AE26" s="828"/>
      <c r="AF26" s="828"/>
      <c r="AG26" s="829"/>
      <c r="AH26" s="829"/>
      <c r="AI26" s="330">
        <v>3000</v>
      </c>
      <c r="AJ26" s="150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s="710" customFormat="1" ht="13.5" thickBot="1">
      <c r="A27" s="83">
        <v>3</v>
      </c>
      <c r="B27" s="142" t="s">
        <v>142</v>
      </c>
      <c r="C27" s="312"/>
      <c r="D27" s="702"/>
      <c r="E27" s="702"/>
      <c r="F27" s="703"/>
      <c r="G27" s="704"/>
      <c r="H27" s="705"/>
      <c r="I27" s="312"/>
      <c r="J27" s="208">
        <f>K27+O27+P27+Q27+R27+S27</f>
        <v>0</v>
      </c>
      <c r="K27" s="219">
        <f t="shared" si="3"/>
        <v>0</v>
      </c>
      <c r="L27" s="217"/>
      <c r="M27" s="217"/>
      <c r="N27" s="419"/>
      <c r="O27" s="217"/>
      <c r="P27" s="217"/>
      <c r="Q27" s="217"/>
      <c r="R27" s="228"/>
      <c r="S27" s="255"/>
      <c r="T27" s="274">
        <f t="shared" si="0"/>
        <v>152010</v>
      </c>
      <c r="U27" s="253">
        <v>152010</v>
      </c>
      <c r="V27" s="1023"/>
      <c r="W27" s="209">
        <f t="shared" si="2"/>
        <v>152010</v>
      </c>
      <c r="X27" s="231">
        <v>152010</v>
      </c>
      <c r="Y27" s="467"/>
      <c r="Z27" s="228"/>
      <c r="AA27" s="566"/>
      <c r="AB27" s="838"/>
      <c r="AC27" s="839"/>
      <c r="AD27" s="228"/>
      <c r="AE27" s="228"/>
      <c r="AF27" s="228"/>
      <c r="AG27" s="283"/>
      <c r="AH27" s="283"/>
      <c r="AI27" s="508"/>
      <c r="AJ27" s="708"/>
      <c r="AK27" s="709"/>
      <c r="AL27" s="709"/>
      <c r="AM27" s="709"/>
      <c r="AN27" s="709"/>
      <c r="AO27" s="709"/>
      <c r="AP27" s="709"/>
      <c r="AQ27" s="709"/>
      <c r="AR27" s="709"/>
      <c r="AS27" s="709"/>
      <c r="AT27" s="709"/>
    </row>
    <row r="28" spans="1:46" ht="12.75" hidden="1">
      <c r="A28" s="109"/>
      <c r="B28" s="142"/>
      <c r="C28" s="51"/>
      <c r="D28" s="54"/>
      <c r="E28" s="54"/>
      <c r="F28" s="182"/>
      <c r="G28" s="53"/>
      <c r="H28" s="54"/>
      <c r="I28" s="51"/>
      <c r="J28" s="208">
        <f t="shared" si="1"/>
        <v>0</v>
      </c>
      <c r="K28" s="53">
        <f t="shared" si="3"/>
        <v>0</v>
      </c>
      <c r="L28" s="55"/>
      <c r="M28" s="166"/>
      <c r="N28" s="217"/>
      <c r="O28" s="55"/>
      <c r="P28" s="55"/>
      <c r="Q28" s="166"/>
      <c r="R28" s="54"/>
      <c r="S28" s="254"/>
      <c r="T28" s="313">
        <f t="shared" si="0"/>
        <v>0</v>
      </c>
      <c r="U28" s="315"/>
      <c r="V28" s="855"/>
      <c r="W28" s="209">
        <f t="shared" si="2"/>
        <v>0</v>
      </c>
      <c r="X28" s="622"/>
      <c r="Y28" s="387"/>
      <c r="Z28" s="384"/>
      <c r="AA28" s="519"/>
      <c r="AB28" s="412"/>
      <c r="AC28" s="428"/>
      <c r="AD28" s="54"/>
      <c r="AE28" s="54"/>
      <c r="AF28" s="54"/>
      <c r="AG28" s="249"/>
      <c r="AH28" s="249"/>
      <c r="AI28" s="330"/>
      <c r="AJ28" s="150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3.5" hidden="1" thickBot="1">
      <c r="A29" s="131"/>
      <c r="B29" s="48"/>
      <c r="C29" s="110"/>
      <c r="D29" s="111"/>
      <c r="E29" s="372"/>
      <c r="F29" s="372"/>
      <c r="G29" s="111"/>
      <c r="H29" s="132"/>
      <c r="I29" s="112"/>
      <c r="J29" s="52">
        <f t="shared" si="1"/>
        <v>0</v>
      </c>
      <c r="K29" s="240">
        <f t="shared" si="3"/>
        <v>0</v>
      </c>
      <c r="L29" s="132"/>
      <c r="M29" s="132"/>
      <c r="N29" s="422"/>
      <c r="O29" s="246"/>
      <c r="P29" s="132"/>
      <c r="Q29" s="132"/>
      <c r="R29" s="275"/>
      <c r="S29" s="275"/>
      <c r="T29" s="86">
        <f t="shared" si="0"/>
        <v>0</v>
      </c>
      <c r="U29" s="276"/>
      <c r="V29" s="856"/>
      <c r="W29" s="209">
        <f t="shared" si="2"/>
        <v>0</v>
      </c>
      <c r="X29" s="628"/>
      <c r="Y29" s="388"/>
      <c r="Z29" s="414"/>
      <c r="AA29" s="414"/>
      <c r="AB29" s="415"/>
      <c r="AC29" s="615"/>
      <c r="AD29" s="132"/>
      <c r="AE29" s="289"/>
      <c r="AF29" s="289"/>
      <c r="AG29" s="289"/>
      <c r="AH29" s="289"/>
      <c r="AI29" s="328"/>
      <c r="AJ29" s="290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7.25" customHeight="1" thickBot="1">
      <c r="A30" s="135"/>
      <c r="B30" s="31" t="s">
        <v>33</v>
      </c>
      <c r="C30" s="77">
        <f aca="true" t="shared" si="4" ref="C30:C90">D30+E30+F30+G30+H30</f>
        <v>0</v>
      </c>
      <c r="D30" s="78">
        <f aca="true" t="shared" si="5" ref="D30:I30">SUM(D19:D29)</f>
        <v>0</v>
      </c>
      <c r="E30" s="78">
        <f t="shared" si="5"/>
        <v>0</v>
      </c>
      <c r="F30" s="118">
        <f t="shared" si="5"/>
        <v>0</v>
      </c>
      <c r="G30" s="174">
        <f t="shared" si="5"/>
        <v>0</v>
      </c>
      <c r="H30" s="78">
        <f t="shared" si="5"/>
        <v>0</v>
      </c>
      <c r="I30" s="77">
        <f t="shared" si="5"/>
        <v>0</v>
      </c>
      <c r="J30" s="77">
        <f>K30+O30+P30+Q30+R30+S30</f>
        <v>382676</v>
      </c>
      <c r="K30" s="78">
        <f>SUM(K19:K29)</f>
        <v>1975</v>
      </c>
      <c r="L30" s="78">
        <f aca="true" t="shared" si="6" ref="L30:Q30">SUM(L19:L29)</f>
        <v>1031</v>
      </c>
      <c r="M30" s="78">
        <f t="shared" si="6"/>
        <v>0</v>
      </c>
      <c r="N30" s="78">
        <f t="shared" si="6"/>
        <v>944</v>
      </c>
      <c r="O30" s="78">
        <f t="shared" si="6"/>
        <v>634</v>
      </c>
      <c r="P30" s="78">
        <f t="shared" si="6"/>
        <v>10</v>
      </c>
      <c r="Q30" s="118">
        <f t="shared" si="6"/>
        <v>0</v>
      </c>
      <c r="R30" s="120">
        <f>SUM(R18:R29)</f>
        <v>116958</v>
      </c>
      <c r="S30" s="120">
        <f>SUM(S18:S29)</f>
        <v>263099</v>
      </c>
      <c r="T30" s="120">
        <f>SUM(T18:T28)</f>
        <v>452782</v>
      </c>
      <c r="U30" s="120">
        <f aca="true" t="shared" si="7" ref="U30:AJ30">SUM(U18:U28)</f>
        <v>189683</v>
      </c>
      <c r="V30" s="184">
        <f t="shared" si="7"/>
        <v>0</v>
      </c>
      <c r="W30" s="845">
        <f t="shared" si="7"/>
        <v>572359</v>
      </c>
      <c r="X30" s="78">
        <f t="shared" si="7"/>
        <v>249549</v>
      </c>
      <c r="Y30" s="120">
        <f t="shared" si="7"/>
        <v>320310</v>
      </c>
      <c r="Z30" s="120">
        <f t="shared" si="7"/>
        <v>2500</v>
      </c>
      <c r="AA30" s="120">
        <f t="shared" si="7"/>
        <v>0</v>
      </c>
      <c r="AB30" s="120"/>
      <c r="AC30" s="174">
        <f t="shared" si="7"/>
        <v>1031</v>
      </c>
      <c r="AD30" s="120">
        <f t="shared" si="7"/>
        <v>0</v>
      </c>
      <c r="AE30" s="120">
        <f t="shared" si="7"/>
        <v>0</v>
      </c>
      <c r="AF30" s="120">
        <f t="shared" si="7"/>
        <v>0</v>
      </c>
      <c r="AG30" s="248">
        <f t="shared" si="7"/>
        <v>0</v>
      </c>
      <c r="AH30" s="248">
        <f t="shared" si="7"/>
        <v>0</v>
      </c>
      <c r="AI30" s="329">
        <f t="shared" si="7"/>
        <v>3000</v>
      </c>
      <c r="AJ30" s="291">
        <f t="shared" si="7"/>
        <v>0</v>
      </c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2.75">
      <c r="A31" s="869">
        <v>3</v>
      </c>
      <c r="B31" s="136" t="s">
        <v>143</v>
      </c>
      <c r="C31" s="52">
        <f t="shared" si="4"/>
        <v>0</v>
      </c>
      <c r="D31" s="137"/>
      <c r="E31" s="138"/>
      <c r="F31" s="373"/>
      <c r="G31" s="137"/>
      <c r="H31" s="138"/>
      <c r="I31" s="139"/>
      <c r="J31" s="140">
        <f t="shared" si="1"/>
        <v>0</v>
      </c>
      <c r="K31" s="141"/>
      <c r="L31" s="138"/>
      <c r="M31" s="138"/>
      <c r="N31" s="138"/>
      <c r="O31" s="138"/>
      <c r="P31" s="54"/>
      <c r="Q31" s="182"/>
      <c r="R31" s="166"/>
      <c r="S31" s="166"/>
      <c r="T31" s="433">
        <f aca="true" t="shared" si="8" ref="T31:T36">S31+U31</f>
        <v>0</v>
      </c>
      <c r="U31" s="470"/>
      <c r="V31" s="843"/>
      <c r="W31" s="134">
        <f aca="true" t="shared" si="9" ref="W31:W45">U31+J31</f>
        <v>0</v>
      </c>
      <c r="X31" s="55">
        <v>21635</v>
      </c>
      <c r="Y31" s="54">
        <v>-21635</v>
      </c>
      <c r="Z31" s="54"/>
      <c r="AA31" s="249"/>
      <c r="AB31" s="327"/>
      <c r="AC31" s="343"/>
      <c r="AD31" s="54"/>
      <c r="AE31" s="54"/>
      <c r="AF31" s="54"/>
      <c r="AG31" s="249"/>
      <c r="AH31" s="249"/>
      <c r="AI31" s="330"/>
      <c r="AJ31" s="150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2.75">
      <c r="A32" s="44">
        <v>3</v>
      </c>
      <c r="B32" s="48" t="s">
        <v>144</v>
      </c>
      <c r="C32" s="52">
        <f t="shared" si="4"/>
        <v>0</v>
      </c>
      <c r="D32" s="55"/>
      <c r="E32" s="55"/>
      <c r="F32" s="60"/>
      <c r="G32" s="53"/>
      <c r="H32" s="55"/>
      <c r="I32" s="52"/>
      <c r="J32" s="52">
        <f t="shared" si="1"/>
        <v>-8500</v>
      </c>
      <c r="K32" s="55"/>
      <c r="L32" s="55"/>
      <c r="M32" s="55"/>
      <c r="N32" s="55"/>
      <c r="O32" s="55"/>
      <c r="P32" s="55"/>
      <c r="Q32" s="60"/>
      <c r="R32" s="54">
        <v>-8500</v>
      </c>
      <c r="S32" s="54"/>
      <c r="T32" s="433">
        <f t="shared" si="8"/>
        <v>8500</v>
      </c>
      <c r="U32" s="273">
        <v>8500</v>
      </c>
      <c r="V32" s="182"/>
      <c r="W32" s="59">
        <f t="shared" si="9"/>
        <v>0</v>
      </c>
      <c r="X32" s="55"/>
      <c r="Y32" s="54"/>
      <c r="Z32" s="54"/>
      <c r="AA32" s="249"/>
      <c r="AB32" s="327"/>
      <c r="AC32" s="343"/>
      <c r="AD32" s="54"/>
      <c r="AE32" s="54"/>
      <c r="AF32" s="54"/>
      <c r="AG32" s="249"/>
      <c r="AH32" s="249"/>
      <c r="AI32" s="330"/>
      <c r="AJ32" s="150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2.75">
      <c r="A33" s="44">
        <v>3</v>
      </c>
      <c r="B33" s="48" t="s">
        <v>145</v>
      </c>
      <c r="C33" s="52">
        <f t="shared" si="4"/>
        <v>0</v>
      </c>
      <c r="D33" s="55"/>
      <c r="E33" s="55"/>
      <c r="F33" s="60"/>
      <c r="G33" s="53"/>
      <c r="H33" s="55"/>
      <c r="I33" s="52"/>
      <c r="J33" s="52">
        <f t="shared" si="1"/>
        <v>122300</v>
      </c>
      <c r="K33" s="55"/>
      <c r="L33" s="55"/>
      <c r="M33" s="55"/>
      <c r="N33" s="55"/>
      <c r="O33" s="55"/>
      <c r="P33" s="55"/>
      <c r="Q33" s="60"/>
      <c r="R33" s="54">
        <v>122300</v>
      </c>
      <c r="S33" s="54"/>
      <c r="T33" s="54">
        <f t="shared" si="8"/>
        <v>0</v>
      </c>
      <c r="U33" s="54"/>
      <c r="V33" s="182"/>
      <c r="W33" s="59">
        <f t="shared" si="9"/>
        <v>122300</v>
      </c>
      <c r="X33" s="55"/>
      <c r="Y33" s="54">
        <v>122300</v>
      </c>
      <c r="Z33" s="54"/>
      <c r="AA33" s="167"/>
      <c r="AB33" s="330"/>
      <c r="AC33" s="175"/>
      <c r="AD33" s="54"/>
      <c r="AE33" s="54"/>
      <c r="AF33" s="54"/>
      <c r="AG33" s="167"/>
      <c r="AH33" s="167"/>
      <c r="AI33" s="330"/>
      <c r="AJ33" s="150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2.75">
      <c r="A34" s="44">
        <v>3</v>
      </c>
      <c r="B34" s="48" t="s">
        <v>146</v>
      </c>
      <c r="C34" s="52">
        <f t="shared" si="4"/>
        <v>0</v>
      </c>
      <c r="D34" s="55"/>
      <c r="E34" s="55"/>
      <c r="F34" s="60"/>
      <c r="G34" s="53"/>
      <c r="H34" s="55"/>
      <c r="I34" s="52"/>
      <c r="J34" s="52">
        <f t="shared" si="1"/>
        <v>0</v>
      </c>
      <c r="K34" s="55"/>
      <c r="L34" s="55"/>
      <c r="M34" s="55"/>
      <c r="N34" s="55"/>
      <c r="O34" s="55"/>
      <c r="P34" s="55"/>
      <c r="Q34" s="60"/>
      <c r="R34" s="54"/>
      <c r="S34" s="54"/>
      <c r="T34" s="54">
        <f t="shared" si="8"/>
        <v>21796</v>
      </c>
      <c r="U34" s="54">
        <v>21796</v>
      </c>
      <c r="V34" s="182"/>
      <c r="W34" s="59">
        <f t="shared" si="9"/>
        <v>21796</v>
      </c>
      <c r="X34" s="55">
        <v>16996</v>
      </c>
      <c r="Y34" s="54"/>
      <c r="Z34" s="54">
        <v>4800</v>
      </c>
      <c r="AA34" s="167"/>
      <c r="AB34" s="330"/>
      <c r="AC34" s="175"/>
      <c r="AD34" s="54"/>
      <c r="AE34" s="54"/>
      <c r="AF34" s="54"/>
      <c r="AG34" s="167"/>
      <c r="AH34" s="167"/>
      <c r="AI34" s="330"/>
      <c r="AJ34" s="150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2.75">
      <c r="A35" s="44">
        <v>3</v>
      </c>
      <c r="B35" s="48" t="s">
        <v>147</v>
      </c>
      <c r="C35" s="84">
        <f t="shared" si="4"/>
        <v>0</v>
      </c>
      <c r="D35" s="85"/>
      <c r="E35" s="85"/>
      <c r="F35" s="151"/>
      <c r="G35" s="86"/>
      <c r="H35" s="85"/>
      <c r="I35" s="84"/>
      <c r="J35" s="52">
        <f t="shared" si="1"/>
        <v>5246</v>
      </c>
      <c r="K35" s="85"/>
      <c r="L35" s="85"/>
      <c r="M35" s="85"/>
      <c r="N35" s="85"/>
      <c r="O35" s="85"/>
      <c r="P35" s="85"/>
      <c r="Q35" s="151"/>
      <c r="R35" s="273">
        <v>5246</v>
      </c>
      <c r="S35" s="273"/>
      <c r="T35" s="273">
        <f t="shared" si="8"/>
        <v>0</v>
      </c>
      <c r="U35" s="273"/>
      <c r="V35" s="182"/>
      <c r="W35" s="59">
        <f t="shared" si="9"/>
        <v>5246</v>
      </c>
      <c r="X35" s="85"/>
      <c r="Y35" s="273"/>
      <c r="Z35" s="273"/>
      <c r="AA35" s="249">
        <v>5246</v>
      </c>
      <c r="AB35" s="327"/>
      <c r="AC35" s="343"/>
      <c r="AD35" s="273"/>
      <c r="AE35" s="273"/>
      <c r="AF35" s="273"/>
      <c r="AG35" s="249"/>
      <c r="AH35" s="249"/>
      <c r="AI35" s="327"/>
      <c r="AJ35" s="152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2.75">
      <c r="A36" s="177">
        <v>1</v>
      </c>
      <c r="B36" s="872" t="s">
        <v>148</v>
      </c>
      <c r="C36" s="84">
        <f t="shared" si="4"/>
        <v>0</v>
      </c>
      <c r="D36" s="85"/>
      <c r="E36" s="85"/>
      <c r="F36" s="151"/>
      <c r="G36" s="86"/>
      <c r="H36" s="85"/>
      <c r="I36" s="84"/>
      <c r="J36" s="876">
        <f t="shared" si="1"/>
        <v>-100</v>
      </c>
      <c r="K36" s="85"/>
      <c r="L36" s="85"/>
      <c r="M36" s="85"/>
      <c r="N36" s="85"/>
      <c r="O36" s="85"/>
      <c r="P36" s="85"/>
      <c r="Q36" s="151"/>
      <c r="R36" s="273"/>
      <c r="S36" s="708">
        <v>-100</v>
      </c>
      <c r="T36" s="873">
        <f t="shared" si="8"/>
        <v>0</v>
      </c>
      <c r="U36" s="705">
        <v>100</v>
      </c>
      <c r="V36" s="181"/>
      <c r="W36" s="87">
        <f t="shared" si="9"/>
        <v>0</v>
      </c>
      <c r="X36" s="85"/>
      <c r="Y36" s="273"/>
      <c r="Z36" s="273"/>
      <c r="AA36" s="249"/>
      <c r="AB36" s="327"/>
      <c r="AC36" s="343"/>
      <c r="AD36" s="273"/>
      <c r="AE36" s="273"/>
      <c r="AF36" s="273"/>
      <c r="AG36" s="249"/>
      <c r="AH36" s="249"/>
      <c r="AI36" s="327"/>
      <c r="AJ36" s="152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2.75">
      <c r="A37" s="44">
        <v>3</v>
      </c>
      <c r="B37" s="48" t="s">
        <v>149</v>
      </c>
      <c r="C37" s="84">
        <f t="shared" si="4"/>
        <v>0</v>
      </c>
      <c r="D37" s="85"/>
      <c r="E37" s="85"/>
      <c r="F37" s="151"/>
      <c r="G37" s="86"/>
      <c r="H37" s="85"/>
      <c r="I37" s="84"/>
      <c r="J37" s="84">
        <f t="shared" si="1"/>
        <v>77646</v>
      </c>
      <c r="K37" s="85"/>
      <c r="L37" s="85"/>
      <c r="M37" s="85"/>
      <c r="N37" s="85"/>
      <c r="O37" s="85"/>
      <c r="P37" s="85"/>
      <c r="Q37" s="151"/>
      <c r="R37" s="273">
        <v>77646</v>
      </c>
      <c r="S37" s="273"/>
      <c r="T37" s="273">
        <f aca="true" t="shared" si="10" ref="T37:T45">S37+U37</f>
        <v>0</v>
      </c>
      <c r="U37" s="273"/>
      <c r="V37" s="181"/>
      <c r="W37" s="87">
        <f t="shared" si="9"/>
        <v>77646</v>
      </c>
      <c r="X37" s="85"/>
      <c r="Y37" s="273">
        <v>77646</v>
      </c>
      <c r="Z37" s="273"/>
      <c r="AA37" s="249"/>
      <c r="AB37" s="327"/>
      <c r="AC37" s="343"/>
      <c r="AD37" s="273"/>
      <c r="AE37" s="273"/>
      <c r="AF37" s="273"/>
      <c r="AG37" s="249"/>
      <c r="AH37" s="249"/>
      <c r="AI37" s="327"/>
      <c r="AJ37" s="152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12.75">
      <c r="A38" s="88">
        <v>3</v>
      </c>
      <c r="B38" s="143" t="s">
        <v>150</v>
      </c>
      <c r="C38" s="84">
        <f t="shared" si="4"/>
        <v>0</v>
      </c>
      <c r="D38" s="85"/>
      <c r="E38" s="85"/>
      <c r="F38" s="151"/>
      <c r="G38" s="86"/>
      <c r="H38" s="85"/>
      <c r="I38" s="84"/>
      <c r="J38" s="84">
        <f t="shared" si="1"/>
        <v>13900</v>
      </c>
      <c r="K38" s="85">
        <f>L38+N38</f>
        <v>13900</v>
      </c>
      <c r="L38" s="85"/>
      <c r="M38" s="85"/>
      <c r="N38" s="85">
        <v>13900</v>
      </c>
      <c r="O38" s="85"/>
      <c r="P38" s="85"/>
      <c r="Q38" s="151"/>
      <c r="R38" s="273"/>
      <c r="S38" s="273"/>
      <c r="T38" s="273">
        <f t="shared" si="10"/>
        <v>0</v>
      </c>
      <c r="U38" s="273"/>
      <c r="V38" s="181"/>
      <c r="W38" s="87">
        <f t="shared" si="9"/>
        <v>13900</v>
      </c>
      <c r="X38" s="85">
        <v>13900</v>
      </c>
      <c r="Y38" s="273"/>
      <c r="Z38" s="273"/>
      <c r="AA38" s="249"/>
      <c r="AB38" s="327"/>
      <c r="AC38" s="343"/>
      <c r="AD38" s="273"/>
      <c r="AE38" s="273"/>
      <c r="AF38" s="273"/>
      <c r="AG38" s="249"/>
      <c r="AH38" s="249"/>
      <c r="AI38" s="327"/>
      <c r="AJ38" s="152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2.75">
      <c r="A39" s="83">
        <v>3</v>
      </c>
      <c r="B39" s="143" t="s">
        <v>151</v>
      </c>
      <c r="C39" s="84">
        <f t="shared" si="4"/>
        <v>0</v>
      </c>
      <c r="D39" s="85"/>
      <c r="E39" s="85"/>
      <c r="F39" s="151"/>
      <c r="G39" s="86"/>
      <c r="H39" s="85"/>
      <c r="I39" s="84"/>
      <c r="J39" s="84">
        <f t="shared" si="1"/>
        <v>80733</v>
      </c>
      <c r="K39" s="85"/>
      <c r="L39" s="85"/>
      <c r="M39" s="85"/>
      <c r="N39" s="85"/>
      <c r="O39" s="85"/>
      <c r="P39" s="85"/>
      <c r="Q39" s="151"/>
      <c r="R39" s="273"/>
      <c r="S39" s="152">
        <v>80733</v>
      </c>
      <c r="T39" s="785">
        <f t="shared" si="10"/>
        <v>450000</v>
      </c>
      <c r="U39" s="273">
        <v>369267</v>
      </c>
      <c r="V39" s="181"/>
      <c r="W39" s="87">
        <f t="shared" si="9"/>
        <v>450000</v>
      </c>
      <c r="X39" s="85"/>
      <c r="Y39" s="273">
        <v>450000</v>
      </c>
      <c r="Z39" s="273"/>
      <c r="AA39" s="249"/>
      <c r="AB39" s="327"/>
      <c r="AC39" s="343"/>
      <c r="AD39" s="273"/>
      <c r="AE39" s="273"/>
      <c r="AF39" s="273"/>
      <c r="AG39" s="249"/>
      <c r="AH39" s="249"/>
      <c r="AI39" s="327"/>
      <c r="AJ39" s="152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2.75">
      <c r="A40" s="44">
        <v>3</v>
      </c>
      <c r="B40" s="48" t="s">
        <v>152</v>
      </c>
      <c r="C40" s="84">
        <f t="shared" si="4"/>
        <v>0</v>
      </c>
      <c r="D40" s="85"/>
      <c r="E40" s="85"/>
      <c r="F40" s="151"/>
      <c r="G40" s="86"/>
      <c r="H40" s="85"/>
      <c r="I40" s="84"/>
      <c r="J40" s="84">
        <f t="shared" si="1"/>
        <v>0</v>
      </c>
      <c r="K40" s="85"/>
      <c r="L40" s="85"/>
      <c r="M40" s="85"/>
      <c r="N40" s="85"/>
      <c r="O40" s="85"/>
      <c r="P40" s="85"/>
      <c r="Q40" s="151"/>
      <c r="R40" s="273"/>
      <c r="S40" s="273"/>
      <c r="T40" s="273">
        <f t="shared" si="10"/>
        <v>141000</v>
      </c>
      <c r="U40" s="273">
        <v>141000</v>
      </c>
      <c r="V40" s="181"/>
      <c r="W40" s="87">
        <f t="shared" si="9"/>
        <v>141000</v>
      </c>
      <c r="X40" s="85">
        <v>141000</v>
      </c>
      <c r="Y40" s="273"/>
      <c r="Z40" s="273"/>
      <c r="AA40" s="249"/>
      <c r="AB40" s="327"/>
      <c r="AC40" s="343"/>
      <c r="AD40" s="273"/>
      <c r="AE40" s="273"/>
      <c r="AF40" s="273"/>
      <c r="AG40" s="249"/>
      <c r="AH40" s="249"/>
      <c r="AI40" s="327"/>
      <c r="AJ40" s="152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2.75">
      <c r="A41" s="177">
        <v>1</v>
      </c>
      <c r="B41" s="872" t="s">
        <v>153</v>
      </c>
      <c r="C41" s="84">
        <f t="shared" si="4"/>
        <v>0</v>
      </c>
      <c r="D41" s="85"/>
      <c r="E41" s="85"/>
      <c r="F41" s="151"/>
      <c r="G41" s="86"/>
      <c r="H41" s="85"/>
      <c r="I41" s="84"/>
      <c r="J41" s="876">
        <f t="shared" si="1"/>
        <v>856</v>
      </c>
      <c r="K41" s="85"/>
      <c r="L41" s="85"/>
      <c r="M41" s="85"/>
      <c r="N41" s="85"/>
      <c r="O41" s="85"/>
      <c r="P41" s="85"/>
      <c r="Q41" s="151"/>
      <c r="R41" s="273"/>
      <c r="S41" s="877">
        <v>856</v>
      </c>
      <c r="T41" s="877">
        <f t="shared" si="10"/>
        <v>0</v>
      </c>
      <c r="U41" s="877">
        <v>-856</v>
      </c>
      <c r="V41" s="181"/>
      <c r="W41" s="87">
        <f t="shared" si="9"/>
        <v>0</v>
      </c>
      <c r="X41" s="85"/>
      <c r="Y41" s="273"/>
      <c r="Z41" s="273"/>
      <c r="AA41" s="249"/>
      <c r="AB41" s="327"/>
      <c r="AC41" s="343"/>
      <c r="AD41" s="273"/>
      <c r="AE41" s="273"/>
      <c r="AF41" s="273"/>
      <c r="AG41" s="249"/>
      <c r="AH41" s="249"/>
      <c r="AI41" s="327"/>
      <c r="AJ41" s="152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2.75">
      <c r="A42" s="88">
        <v>3</v>
      </c>
      <c r="B42" s="143" t="s">
        <v>155</v>
      </c>
      <c r="C42" s="84">
        <f t="shared" si="4"/>
        <v>0</v>
      </c>
      <c r="D42" s="85"/>
      <c r="E42" s="85"/>
      <c r="F42" s="151"/>
      <c r="G42" s="86"/>
      <c r="H42" s="85"/>
      <c r="I42" s="84"/>
      <c r="J42" s="879">
        <f t="shared" si="1"/>
        <v>-508</v>
      </c>
      <c r="K42" s="85"/>
      <c r="L42" s="85"/>
      <c r="M42" s="85"/>
      <c r="N42" s="85"/>
      <c r="O42" s="85"/>
      <c r="P42" s="85"/>
      <c r="Q42" s="151"/>
      <c r="R42" s="273">
        <v>-508</v>
      </c>
      <c r="S42" s="877"/>
      <c r="T42" s="877">
        <f t="shared" si="10"/>
        <v>0</v>
      </c>
      <c r="U42" s="877"/>
      <c r="V42" s="181"/>
      <c r="W42" s="87">
        <f t="shared" si="9"/>
        <v>-508</v>
      </c>
      <c r="X42" s="85"/>
      <c r="Y42" s="273"/>
      <c r="Z42" s="273"/>
      <c r="AA42" s="273">
        <v>-508</v>
      </c>
      <c r="AB42" s="273"/>
      <c r="AC42" s="343"/>
      <c r="AD42" s="273"/>
      <c r="AE42" s="273"/>
      <c r="AF42" s="273"/>
      <c r="AG42" s="249"/>
      <c r="AH42" s="249"/>
      <c r="AI42" s="327"/>
      <c r="AJ42" s="152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2.75">
      <c r="A43" s="177">
        <v>1</v>
      </c>
      <c r="B43" s="872" t="s">
        <v>156</v>
      </c>
      <c r="C43" s="84">
        <f t="shared" si="4"/>
        <v>0</v>
      </c>
      <c r="D43" s="85"/>
      <c r="E43" s="85"/>
      <c r="F43" s="151"/>
      <c r="G43" s="86"/>
      <c r="H43" s="85"/>
      <c r="I43" s="84"/>
      <c r="J43" s="876">
        <f t="shared" si="1"/>
        <v>7456</v>
      </c>
      <c r="K43" s="85"/>
      <c r="L43" s="85"/>
      <c r="M43" s="85"/>
      <c r="N43" s="85"/>
      <c r="O43" s="85"/>
      <c r="P43" s="85"/>
      <c r="Q43" s="151"/>
      <c r="R43" s="273"/>
      <c r="S43" s="877">
        <v>7456</v>
      </c>
      <c r="T43" s="877">
        <f t="shared" si="10"/>
        <v>0</v>
      </c>
      <c r="U43" s="877">
        <v>-7456</v>
      </c>
      <c r="V43" s="181"/>
      <c r="W43" s="87">
        <f t="shared" si="9"/>
        <v>0</v>
      </c>
      <c r="X43" s="85"/>
      <c r="Y43" s="273"/>
      <c r="Z43" s="273"/>
      <c r="AA43" s="249"/>
      <c r="AB43" s="327"/>
      <c r="AC43" s="343"/>
      <c r="AD43" s="273"/>
      <c r="AE43" s="273"/>
      <c r="AF43" s="273"/>
      <c r="AG43" s="249"/>
      <c r="AH43" s="249"/>
      <c r="AI43" s="327"/>
      <c r="AJ43" s="152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2.75">
      <c r="A44" s="177">
        <v>1</v>
      </c>
      <c r="B44" s="872" t="s">
        <v>157</v>
      </c>
      <c r="C44" s="84">
        <f t="shared" si="4"/>
        <v>0</v>
      </c>
      <c r="D44" s="85"/>
      <c r="E44" s="85"/>
      <c r="F44" s="151"/>
      <c r="G44" s="86"/>
      <c r="H44" s="85"/>
      <c r="I44" s="84"/>
      <c r="J44" s="876">
        <f t="shared" si="1"/>
        <v>-350</v>
      </c>
      <c r="K44" s="85"/>
      <c r="L44" s="85"/>
      <c r="M44" s="85"/>
      <c r="N44" s="85"/>
      <c r="O44" s="85"/>
      <c r="P44" s="85"/>
      <c r="Q44" s="151"/>
      <c r="R44" s="273"/>
      <c r="S44" s="877">
        <v>-350</v>
      </c>
      <c r="T44" s="877">
        <f t="shared" si="10"/>
        <v>0</v>
      </c>
      <c r="U44" s="877">
        <v>350</v>
      </c>
      <c r="V44" s="181"/>
      <c r="W44" s="87">
        <f t="shared" si="9"/>
        <v>0</v>
      </c>
      <c r="X44" s="85"/>
      <c r="Y44" s="273"/>
      <c r="Z44" s="273"/>
      <c r="AA44" s="249"/>
      <c r="AB44" s="327"/>
      <c r="AC44" s="343"/>
      <c r="AD44" s="273"/>
      <c r="AE44" s="273"/>
      <c r="AF44" s="273"/>
      <c r="AG44" s="249"/>
      <c r="AH44" s="249"/>
      <c r="AI44" s="327"/>
      <c r="AJ44" s="152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3.5" thickBot="1">
      <c r="A45" s="177">
        <v>1</v>
      </c>
      <c r="B45" s="872" t="s">
        <v>158</v>
      </c>
      <c r="C45" s="84">
        <f t="shared" si="4"/>
        <v>0</v>
      </c>
      <c r="D45" s="85"/>
      <c r="E45" s="85"/>
      <c r="F45" s="151"/>
      <c r="G45" s="86"/>
      <c r="H45" s="85"/>
      <c r="I45" s="84"/>
      <c r="J45" s="876">
        <f t="shared" si="1"/>
        <v>-3000</v>
      </c>
      <c r="K45" s="85"/>
      <c r="L45" s="85"/>
      <c r="M45" s="85"/>
      <c r="N45" s="85"/>
      <c r="O45" s="85"/>
      <c r="P45" s="85"/>
      <c r="Q45" s="151"/>
      <c r="R45" s="273"/>
      <c r="S45" s="877">
        <v>-3000</v>
      </c>
      <c r="T45" s="877">
        <f t="shared" si="10"/>
        <v>0</v>
      </c>
      <c r="U45" s="877">
        <v>3000</v>
      </c>
      <c r="V45" s="181"/>
      <c r="W45" s="87">
        <f t="shared" si="9"/>
        <v>0</v>
      </c>
      <c r="X45" s="85"/>
      <c r="Y45" s="273"/>
      <c r="Z45" s="273"/>
      <c r="AA45" s="249"/>
      <c r="AB45" s="327"/>
      <c r="AC45" s="343"/>
      <c r="AD45" s="273"/>
      <c r="AE45" s="273"/>
      <c r="AF45" s="273"/>
      <c r="AG45" s="249"/>
      <c r="AH45" s="249"/>
      <c r="AI45" s="327"/>
      <c r="AJ45" s="152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3.5" thickBot="1">
      <c r="A46" s="97"/>
      <c r="B46" s="31" t="s">
        <v>34</v>
      </c>
      <c r="C46" s="77">
        <f t="shared" si="4"/>
        <v>0</v>
      </c>
      <c r="D46" s="78">
        <f aca="true" t="shared" si="11" ref="D46:V46">SUM(D31:D45)</f>
        <v>0</v>
      </c>
      <c r="E46" s="78"/>
      <c r="F46" s="118"/>
      <c r="G46" s="174"/>
      <c r="H46" s="78">
        <f t="shared" si="11"/>
        <v>0</v>
      </c>
      <c r="I46" s="77">
        <f t="shared" si="11"/>
        <v>0</v>
      </c>
      <c r="J46" s="77">
        <f t="shared" si="11"/>
        <v>295679</v>
      </c>
      <c r="K46" s="78">
        <f t="shared" si="11"/>
        <v>13900</v>
      </c>
      <c r="L46" s="78">
        <f t="shared" si="11"/>
        <v>0</v>
      </c>
      <c r="M46" s="78"/>
      <c r="N46" s="78">
        <f t="shared" si="11"/>
        <v>13900</v>
      </c>
      <c r="O46" s="78">
        <f t="shared" si="11"/>
        <v>0</v>
      </c>
      <c r="P46" s="78">
        <f t="shared" si="11"/>
        <v>0</v>
      </c>
      <c r="Q46" s="118">
        <f t="shared" si="11"/>
        <v>0</v>
      </c>
      <c r="R46" s="120">
        <f t="shared" si="11"/>
        <v>196184</v>
      </c>
      <c r="S46" s="120">
        <f t="shared" si="11"/>
        <v>85595</v>
      </c>
      <c r="T46" s="120">
        <f t="shared" si="11"/>
        <v>621296</v>
      </c>
      <c r="U46" s="120">
        <f t="shared" si="11"/>
        <v>535701</v>
      </c>
      <c r="V46" s="184">
        <f t="shared" si="11"/>
        <v>0</v>
      </c>
      <c r="W46" s="845">
        <f>U46+J46</f>
        <v>831380</v>
      </c>
      <c r="X46" s="78">
        <f>SUM(X31:X45)</f>
        <v>193531</v>
      </c>
      <c r="Y46" s="120">
        <f>SUM(Y31:Y45)</f>
        <v>628311</v>
      </c>
      <c r="Z46" s="120">
        <f>SUM(Z31:Z45)</f>
        <v>4800</v>
      </c>
      <c r="AA46" s="248">
        <f>SUM(AA31:AA45)</f>
        <v>4738</v>
      </c>
      <c r="AB46" s="329"/>
      <c r="AC46" s="342">
        <f aca="true" t="shared" si="12" ref="AC46:AJ46">SUM(AC31:AC45)</f>
        <v>0</v>
      </c>
      <c r="AD46" s="120">
        <f t="shared" si="12"/>
        <v>0</v>
      </c>
      <c r="AE46" s="120">
        <f t="shared" si="12"/>
        <v>0</v>
      </c>
      <c r="AF46" s="120">
        <f t="shared" si="12"/>
        <v>0</v>
      </c>
      <c r="AG46" s="248">
        <f t="shared" si="12"/>
        <v>0</v>
      </c>
      <c r="AH46" s="248">
        <f t="shared" si="12"/>
        <v>0</v>
      </c>
      <c r="AI46" s="329">
        <f t="shared" si="12"/>
        <v>0</v>
      </c>
      <c r="AJ46" s="291">
        <f t="shared" si="12"/>
        <v>0</v>
      </c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2.75">
      <c r="A47" s="89">
        <v>3</v>
      </c>
      <c r="B47" s="136" t="s">
        <v>159</v>
      </c>
      <c r="C47" s="884">
        <f t="shared" si="4"/>
        <v>0</v>
      </c>
      <c r="D47" s="885"/>
      <c r="E47" s="885"/>
      <c r="F47" s="886"/>
      <c r="G47" s="908"/>
      <c r="H47" s="885"/>
      <c r="I47" s="884"/>
      <c r="J47" s="884">
        <f aca="true" t="shared" si="13" ref="J47:J63">K47+O47+P47+Q47+R47+S47</f>
        <v>-890</v>
      </c>
      <c r="K47" s="885">
        <f>L47+N47</f>
        <v>4397</v>
      </c>
      <c r="L47" s="885">
        <v>4127</v>
      </c>
      <c r="M47" s="91"/>
      <c r="N47" s="885">
        <v>270</v>
      </c>
      <c r="O47" s="885">
        <v>1495</v>
      </c>
      <c r="P47" s="885">
        <v>41</v>
      </c>
      <c r="Q47" s="886"/>
      <c r="R47" s="887">
        <v>-7015</v>
      </c>
      <c r="S47" s="887">
        <v>192</v>
      </c>
      <c r="T47" s="887">
        <f aca="true" t="shared" si="14" ref="T47:T62">S47+U47</f>
        <v>1082</v>
      </c>
      <c r="U47" s="887">
        <v>890</v>
      </c>
      <c r="V47" s="888"/>
      <c r="W47" s="889">
        <f>J47+U47+V47</f>
        <v>0</v>
      </c>
      <c r="X47" s="885"/>
      <c r="Y47" s="887"/>
      <c r="Z47" s="887"/>
      <c r="AA47" s="903"/>
      <c r="AB47" s="904"/>
      <c r="AC47" s="890">
        <v>4127</v>
      </c>
      <c r="AD47" s="187"/>
      <c r="AE47" s="187"/>
      <c r="AF47" s="187"/>
      <c r="AG47" s="250"/>
      <c r="AH47" s="250"/>
      <c r="AI47" s="331"/>
      <c r="AJ47" s="155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2.75">
      <c r="A48" s="83">
        <v>3</v>
      </c>
      <c r="B48" s="142" t="s">
        <v>163</v>
      </c>
      <c r="C48" s="879">
        <f t="shared" si="4"/>
        <v>0</v>
      </c>
      <c r="D48" s="620"/>
      <c r="E48" s="620"/>
      <c r="F48" s="893"/>
      <c r="G48" s="468"/>
      <c r="H48" s="620"/>
      <c r="I48" s="879"/>
      <c r="J48" s="879">
        <f t="shared" si="13"/>
        <v>-8500</v>
      </c>
      <c r="K48" s="620"/>
      <c r="L48" s="620"/>
      <c r="M48" s="94"/>
      <c r="N48" s="620"/>
      <c r="O48" s="620"/>
      <c r="P48" s="620"/>
      <c r="Q48" s="893"/>
      <c r="R48" s="411">
        <v>5100</v>
      </c>
      <c r="S48" s="411">
        <v>-13600</v>
      </c>
      <c r="T48" s="411">
        <f t="shared" si="14"/>
        <v>-5100</v>
      </c>
      <c r="U48" s="411">
        <v>8500</v>
      </c>
      <c r="V48" s="448"/>
      <c r="W48" s="718">
        <f aca="true" t="shared" si="15" ref="W48:W63">J48+U48+V48</f>
        <v>0</v>
      </c>
      <c r="X48" s="620">
        <v>13600</v>
      </c>
      <c r="Y48" s="411">
        <v>-13600</v>
      </c>
      <c r="Z48" s="411"/>
      <c r="AA48" s="520"/>
      <c r="AB48" s="905"/>
      <c r="AC48" s="613"/>
      <c r="AD48" s="188"/>
      <c r="AE48" s="188"/>
      <c r="AF48" s="188"/>
      <c r="AG48" s="251"/>
      <c r="AH48" s="251"/>
      <c r="AI48" s="332"/>
      <c r="AJ48" s="157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2.75">
      <c r="A49" s="83">
        <v>3</v>
      </c>
      <c r="B49" s="142" t="s">
        <v>164</v>
      </c>
      <c r="C49" s="879">
        <f t="shared" si="4"/>
        <v>0</v>
      </c>
      <c r="D49" s="620"/>
      <c r="E49" s="620"/>
      <c r="F49" s="893"/>
      <c r="G49" s="468"/>
      <c r="H49" s="620"/>
      <c r="I49" s="879"/>
      <c r="J49" s="879">
        <f t="shared" si="13"/>
        <v>7249</v>
      </c>
      <c r="K49" s="620"/>
      <c r="L49" s="620"/>
      <c r="M49" s="94"/>
      <c r="N49" s="620"/>
      <c r="O49" s="620"/>
      <c r="P49" s="620"/>
      <c r="Q49" s="893"/>
      <c r="R49" s="411">
        <v>7249</v>
      </c>
      <c r="S49" s="411"/>
      <c r="T49" s="411">
        <f t="shared" si="14"/>
        <v>0</v>
      </c>
      <c r="U49" s="411"/>
      <c r="V49" s="448"/>
      <c r="W49" s="718">
        <f t="shared" si="15"/>
        <v>7249</v>
      </c>
      <c r="X49" s="620"/>
      <c r="Y49" s="411">
        <v>7249</v>
      </c>
      <c r="Z49" s="411"/>
      <c r="AA49" s="520"/>
      <c r="AB49" s="905"/>
      <c r="AC49" s="613"/>
      <c r="AD49" s="188"/>
      <c r="AE49" s="188"/>
      <c r="AF49" s="188"/>
      <c r="AG49" s="251"/>
      <c r="AH49" s="251"/>
      <c r="AI49" s="332"/>
      <c r="AJ49" s="157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2.75">
      <c r="A50" s="83">
        <v>3</v>
      </c>
      <c r="B50" s="142" t="s">
        <v>165</v>
      </c>
      <c r="C50" s="879">
        <f t="shared" si="4"/>
        <v>0</v>
      </c>
      <c r="D50" s="620"/>
      <c r="E50" s="620"/>
      <c r="F50" s="893"/>
      <c r="G50" s="468"/>
      <c r="H50" s="620"/>
      <c r="I50" s="879"/>
      <c r="J50" s="879">
        <f t="shared" si="13"/>
        <v>2197</v>
      </c>
      <c r="K50" s="620"/>
      <c r="L50" s="620"/>
      <c r="M50" s="94"/>
      <c r="N50" s="620"/>
      <c r="O50" s="620"/>
      <c r="P50" s="620"/>
      <c r="Q50" s="893"/>
      <c r="R50" s="411">
        <v>2197</v>
      </c>
      <c r="S50" s="411"/>
      <c r="T50" s="411">
        <f t="shared" si="14"/>
        <v>0</v>
      </c>
      <c r="U50" s="411"/>
      <c r="V50" s="448"/>
      <c r="W50" s="718">
        <f t="shared" si="15"/>
        <v>2197</v>
      </c>
      <c r="X50" s="620"/>
      <c r="Y50" s="411"/>
      <c r="Z50" s="411"/>
      <c r="AA50" s="520">
        <v>2197</v>
      </c>
      <c r="AB50" s="905"/>
      <c r="AC50" s="613"/>
      <c r="AD50" s="188"/>
      <c r="AE50" s="188"/>
      <c r="AF50" s="188"/>
      <c r="AG50" s="251"/>
      <c r="AH50" s="251"/>
      <c r="AI50" s="332"/>
      <c r="AJ50" s="157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ht="12.75">
      <c r="A51" s="189">
        <v>1</v>
      </c>
      <c r="B51" s="872" t="s">
        <v>166</v>
      </c>
      <c r="C51" s="879">
        <f t="shared" si="4"/>
        <v>0</v>
      </c>
      <c r="D51" s="620"/>
      <c r="E51" s="620"/>
      <c r="F51" s="893"/>
      <c r="G51" s="468"/>
      <c r="H51" s="620"/>
      <c r="I51" s="879"/>
      <c r="J51" s="879">
        <f t="shared" si="13"/>
        <v>5000</v>
      </c>
      <c r="K51" s="620"/>
      <c r="L51" s="620"/>
      <c r="M51" s="94"/>
      <c r="N51" s="620"/>
      <c r="O51" s="620"/>
      <c r="P51" s="620"/>
      <c r="Q51" s="893"/>
      <c r="R51" s="411"/>
      <c r="S51" s="877">
        <v>5000</v>
      </c>
      <c r="T51" s="877">
        <f t="shared" si="14"/>
        <v>0</v>
      </c>
      <c r="U51" s="877">
        <v>-5000</v>
      </c>
      <c r="V51" s="894"/>
      <c r="W51" s="895">
        <f t="shared" si="15"/>
        <v>0</v>
      </c>
      <c r="X51" s="896"/>
      <c r="Y51" s="897"/>
      <c r="Z51" s="897"/>
      <c r="AA51" s="906"/>
      <c r="AB51" s="907"/>
      <c r="AC51" s="898"/>
      <c r="AD51" s="188"/>
      <c r="AE51" s="188"/>
      <c r="AF51" s="188"/>
      <c r="AG51" s="251"/>
      <c r="AH51" s="251"/>
      <c r="AI51" s="332"/>
      <c r="AJ51" s="157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ht="12.75">
      <c r="A52" s="83">
        <v>3</v>
      </c>
      <c r="B52" s="142" t="s">
        <v>167</v>
      </c>
      <c r="C52" s="879">
        <f t="shared" si="4"/>
        <v>0</v>
      </c>
      <c r="D52" s="620"/>
      <c r="E52" s="620"/>
      <c r="F52" s="893"/>
      <c r="G52" s="468"/>
      <c r="H52" s="620"/>
      <c r="I52" s="879"/>
      <c r="J52" s="879">
        <f t="shared" si="13"/>
        <v>1771</v>
      </c>
      <c r="K52" s="620">
        <f>L52+N52</f>
        <v>0</v>
      </c>
      <c r="L52" s="620"/>
      <c r="M52" s="94"/>
      <c r="N52" s="896"/>
      <c r="O52" s="896"/>
      <c r="P52" s="896"/>
      <c r="Q52" s="902"/>
      <c r="R52" s="897">
        <v>1732</v>
      </c>
      <c r="S52" s="897">
        <v>39</v>
      </c>
      <c r="T52" s="897">
        <f t="shared" si="14"/>
        <v>-1732</v>
      </c>
      <c r="U52" s="897">
        <v>-1771</v>
      </c>
      <c r="V52" s="894"/>
      <c r="W52" s="895">
        <f t="shared" si="15"/>
        <v>0</v>
      </c>
      <c r="X52" s="896">
        <v>-1771</v>
      </c>
      <c r="Y52" s="897"/>
      <c r="Z52" s="897">
        <v>1771</v>
      </c>
      <c r="AA52" s="906"/>
      <c r="AB52" s="907"/>
      <c r="AC52" s="898"/>
      <c r="AD52" s="188"/>
      <c r="AE52" s="188"/>
      <c r="AF52" s="188"/>
      <c r="AG52" s="251"/>
      <c r="AH52" s="251"/>
      <c r="AI52" s="332"/>
      <c r="AJ52" s="157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ht="12.75">
      <c r="A53" s="173">
        <v>3</v>
      </c>
      <c r="B53" s="142" t="s">
        <v>168</v>
      </c>
      <c r="C53" s="879">
        <f t="shared" si="4"/>
        <v>0</v>
      </c>
      <c r="D53" s="620"/>
      <c r="E53" s="620"/>
      <c r="F53" s="893"/>
      <c r="G53" s="468"/>
      <c r="H53" s="620"/>
      <c r="I53" s="879"/>
      <c r="J53" s="879">
        <f t="shared" si="13"/>
        <v>45000</v>
      </c>
      <c r="K53" s="620"/>
      <c r="L53" s="620"/>
      <c r="M53" s="94"/>
      <c r="N53" s="896"/>
      <c r="O53" s="896"/>
      <c r="P53" s="896"/>
      <c r="Q53" s="902"/>
      <c r="R53" s="897"/>
      <c r="S53" s="897">
        <v>45000</v>
      </c>
      <c r="T53" s="897">
        <f t="shared" si="14"/>
        <v>156000</v>
      </c>
      <c r="U53" s="897">
        <v>111000</v>
      </c>
      <c r="V53" s="894"/>
      <c r="W53" s="895">
        <f t="shared" si="15"/>
        <v>156000</v>
      </c>
      <c r="X53" s="896">
        <v>156000</v>
      </c>
      <c r="Y53" s="897">
        <v>-750</v>
      </c>
      <c r="Z53" s="897">
        <v>750</v>
      </c>
      <c r="AA53" s="906"/>
      <c r="AB53" s="907"/>
      <c r="AC53" s="898"/>
      <c r="AD53" s="188"/>
      <c r="AE53" s="188"/>
      <c r="AF53" s="188"/>
      <c r="AG53" s="251"/>
      <c r="AH53" s="251"/>
      <c r="AI53" s="332"/>
      <c r="AJ53" s="157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ht="12.75">
      <c r="A54" s="173">
        <v>3</v>
      </c>
      <c r="B54" s="142" t="s">
        <v>170</v>
      </c>
      <c r="C54" s="879">
        <f t="shared" si="4"/>
        <v>0</v>
      </c>
      <c r="D54" s="620"/>
      <c r="E54" s="620"/>
      <c r="F54" s="893"/>
      <c r="G54" s="468"/>
      <c r="H54" s="620"/>
      <c r="I54" s="879"/>
      <c r="J54" s="879">
        <f t="shared" si="13"/>
        <v>0</v>
      </c>
      <c r="K54" s="620"/>
      <c r="L54" s="620"/>
      <c r="M54" s="94"/>
      <c r="N54" s="896"/>
      <c r="O54" s="896"/>
      <c r="P54" s="896"/>
      <c r="Q54" s="902"/>
      <c r="R54" s="897"/>
      <c r="S54" s="897"/>
      <c r="T54" s="897">
        <f t="shared" si="14"/>
        <v>33428</v>
      </c>
      <c r="U54" s="897">
        <v>33428</v>
      </c>
      <c r="V54" s="894"/>
      <c r="W54" s="895">
        <f t="shared" si="15"/>
        <v>33428</v>
      </c>
      <c r="X54" s="896"/>
      <c r="Y54" s="897">
        <v>33428</v>
      </c>
      <c r="Z54" s="897"/>
      <c r="AA54" s="906"/>
      <c r="AB54" s="907"/>
      <c r="AC54" s="898"/>
      <c r="AD54" s="188"/>
      <c r="AE54" s="188"/>
      <c r="AF54" s="188"/>
      <c r="AG54" s="251"/>
      <c r="AH54" s="251"/>
      <c r="AI54" s="332"/>
      <c r="AJ54" s="157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:46" ht="12.75">
      <c r="A55" s="173">
        <v>3</v>
      </c>
      <c r="B55" s="142" t="s">
        <v>171</v>
      </c>
      <c r="C55" s="879">
        <f t="shared" si="4"/>
        <v>0</v>
      </c>
      <c r="D55" s="620"/>
      <c r="E55" s="620"/>
      <c r="F55" s="893"/>
      <c r="G55" s="468"/>
      <c r="H55" s="620"/>
      <c r="I55" s="879"/>
      <c r="J55" s="879">
        <f t="shared" si="13"/>
        <v>0</v>
      </c>
      <c r="K55" s="620"/>
      <c r="L55" s="620"/>
      <c r="M55" s="94"/>
      <c r="N55" s="896"/>
      <c r="O55" s="896"/>
      <c r="P55" s="896"/>
      <c r="Q55" s="902"/>
      <c r="R55" s="897"/>
      <c r="S55" s="897"/>
      <c r="T55" s="897">
        <f t="shared" si="14"/>
        <v>25000</v>
      </c>
      <c r="U55" s="897">
        <v>25000</v>
      </c>
      <c r="V55" s="894"/>
      <c r="W55" s="895">
        <f t="shared" si="15"/>
        <v>25000</v>
      </c>
      <c r="X55" s="896"/>
      <c r="Y55" s="897">
        <v>25000</v>
      </c>
      <c r="Z55" s="897"/>
      <c r="AA55" s="906"/>
      <c r="AB55" s="907"/>
      <c r="AC55" s="898"/>
      <c r="AD55" s="188"/>
      <c r="AE55" s="188"/>
      <c r="AF55" s="188"/>
      <c r="AG55" s="251"/>
      <c r="AH55" s="251"/>
      <c r="AI55" s="332"/>
      <c r="AJ55" s="157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46" ht="12.75">
      <c r="A56" s="173">
        <v>3</v>
      </c>
      <c r="B56" s="142" t="s">
        <v>172</v>
      </c>
      <c r="C56" s="879">
        <f t="shared" si="4"/>
        <v>0</v>
      </c>
      <c r="D56" s="620"/>
      <c r="E56" s="620"/>
      <c r="F56" s="893"/>
      <c r="G56" s="468"/>
      <c r="H56" s="620"/>
      <c r="I56" s="879"/>
      <c r="J56" s="879">
        <f t="shared" si="13"/>
        <v>8500</v>
      </c>
      <c r="K56" s="620"/>
      <c r="L56" s="620"/>
      <c r="M56" s="94"/>
      <c r="N56" s="896"/>
      <c r="O56" s="896"/>
      <c r="P56" s="896"/>
      <c r="Q56" s="902"/>
      <c r="R56" s="897">
        <v>8500</v>
      </c>
      <c r="S56" s="897"/>
      <c r="T56" s="897">
        <f t="shared" si="14"/>
        <v>-8500</v>
      </c>
      <c r="U56" s="897">
        <v>-8500</v>
      </c>
      <c r="V56" s="894"/>
      <c r="W56" s="895">
        <f t="shared" si="15"/>
        <v>0</v>
      </c>
      <c r="X56" s="896"/>
      <c r="Y56" s="897"/>
      <c r="Z56" s="897"/>
      <c r="AA56" s="906"/>
      <c r="AB56" s="907"/>
      <c r="AC56" s="898"/>
      <c r="AD56" s="188"/>
      <c r="AE56" s="188"/>
      <c r="AF56" s="188"/>
      <c r="AG56" s="251"/>
      <c r="AH56" s="251"/>
      <c r="AI56" s="332"/>
      <c r="AJ56" s="157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ht="12.75">
      <c r="A57" s="173">
        <v>3</v>
      </c>
      <c r="B57" s="142" t="s">
        <v>173</v>
      </c>
      <c r="C57" s="879">
        <f t="shared" si="4"/>
        <v>0</v>
      </c>
      <c r="D57" s="620"/>
      <c r="E57" s="620"/>
      <c r="F57" s="893"/>
      <c r="G57" s="468"/>
      <c r="H57" s="620"/>
      <c r="I57" s="879"/>
      <c r="J57" s="879">
        <f t="shared" si="13"/>
        <v>4800</v>
      </c>
      <c r="K57" s="620"/>
      <c r="L57" s="620"/>
      <c r="M57" s="94"/>
      <c r="N57" s="896"/>
      <c r="O57" s="896"/>
      <c r="P57" s="896"/>
      <c r="Q57" s="902"/>
      <c r="R57" s="897">
        <v>4800</v>
      </c>
      <c r="S57" s="897"/>
      <c r="T57" s="897">
        <f t="shared" si="14"/>
        <v>0</v>
      </c>
      <c r="U57" s="897"/>
      <c r="V57" s="894"/>
      <c r="W57" s="895">
        <f t="shared" si="15"/>
        <v>4800</v>
      </c>
      <c r="X57" s="896"/>
      <c r="Y57" s="897">
        <v>4800</v>
      </c>
      <c r="Z57" s="897"/>
      <c r="AA57" s="906"/>
      <c r="AB57" s="907"/>
      <c r="AC57" s="898"/>
      <c r="AD57" s="188"/>
      <c r="AE57" s="188"/>
      <c r="AF57" s="188"/>
      <c r="AG57" s="251"/>
      <c r="AH57" s="251"/>
      <c r="AI57" s="332"/>
      <c r="AJ57" s="157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 ht="12.75">
      <c r="A58" s="189">
        <v>1</v>
      </c>
      <c r="B58" s="872" t="s">
        <v>174</v>
      </c>
      <c r="C58" s="879">
        <f t="shared" si="4"/>
        <v>0</v>
      </c>
      <c r="D58" s="620"/>
      <c r="E58" s="620"/>
      <c r="F58" s="893"/>
      <c r="G58" s="468"/>
      <c r="H58" s="620"/>
      <c r="I58" s="879"/>
      <c r="J58" s="879">
        <f t="shared" si="13"/>
        <v>500</v>
      </c>
      <c r="K58" s="620"/>
      <c r="L58" s="620"/>
      <c r="M58" s="94"/>
      <c r="N58" s="896"/>
      <c r="O58" s="896"/>
      <c r="P58" s="896"/>
      <c r="Q58" s="902"/>
      <c r="R58" s="897"/>
      <c r="S58" s="877">
        <v>500</v>
      </c>
      <c r="T58" s="877">
        <f t="shared" si="14"/>
        <v>0</v>
      </c>
      <c r="U58" s="877">
        <v>-500</v>
      </c>
      <c r="V58" s="894"/>
      <c r="W58" s="895">
        <f t="shared" si="15"/>
        <v>0</v>
      </c>
      <c r="X58" s="896"/>
      <c r="Y58" s="897"/>
      <c r="Z58" s="897"/>
      <c r="AA58" s="906"/>
      <c r="AB58" s="907"/>
      <c r="AC58" s="898"/>
      <c r="AD58" s="188"/>
      <c r="AE58" s="188"/>
      <c r="AF58" s="188"/>
      <c r="AG58" s="251"/>
      <c r="AH58" s="251"/>
      <c r="AI58" s="332"/>
      <c r="AJ58" s="157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ht="12.75">
      <c r="A59" s="173">
        <v>3</v>
      </c>
      <c r="B59" s="142" t="s">
        <v>175</v>
      </c>
      <c r="C59" s="879">
        <f t="shared" si="4"/>
        <v>0</v>
      </c>
      <c r="D59" s="620"/>
      <c r="E59" s="620"/>
      <c r="F59" s="893"/>
      <c r="G59" s="468"/>
      <c r="H59" s="620"/>
      <c r="I59" s="879"/>
      <c r="J59" s="879">
        <f t="shared" si="13"/>
        <v>0</v>
      </c>
      <c r="K59" s="620">
        <f>L59+N59</f>
        <v>252</v>
      </c>
      <c r="L59" s="620">
        <v>252</v>
      </c>
      <c r="M59" s="94"/>
      <c r="N59" s="896"/>
      <c r="O59" s="896">
        <v>88</v>
      </c>
      <c r="P59" s="896">
        <v>4</v>
      </c>
      <c r="Q59" s="902"/>
      <c r="R59" s="897"/>
      <c r="S59" s="897">
        <v>-344</v>
      </c>
      <c r="T59" s="897">
        <f t="shared" si="14"/>
        <v>-344</v>
      </c>
      <c r="U59" s="897"/>
      <c r="V59" s="894"/>
      <c r="W59" s="895">
        <f t="shared" si="15"/>
        <v>0</v>
      </c>
      <c r="X59" s="896"/>
      <c r="Y59" s="897"/>
      <c r="Z59" s="897"/>
      <c r="AA59" s="906"/>
      <c r="AB59" s="907"/>
      <c r="AC59" s="898">
        <v>252</v>
      </c>
      <c r="AD59" s="188"/>
      <c r="AE59" s="188"/>
      <c r="AF59" s="188"/>
      <c r="AG59" s="251"/>
      <c r="AH59" s="251"/>
      <c r="AI59" s="332"/>
      <c r="AJ59" s="157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ht="12.75">
      <c r="A60" s="173">
        <v>3</v>
      </c>
      <c r="B60" s="142" t="s">
        <v>176</v>
      </c>
      <c r="C60" s="879">
        <f t="shared" si="4"/>
        <v>0</v>
      </c>
      <c r="D60" s="620"/>
      <c r="E60" s="620"/>
      <c r="F60" s="893"/>
      <c r="G60" s="468"/>
      <c r="H60" s="620"/>
      <c r="I60" s="879"/>
      <c r="J60" s="879">
        <f t="shared" si="13"/>
        <v>46700</v>
      </c>
      <c r="K60" s="620"/>
      <c r="L60" s="620"/>
      <c r="M60" s="94"/>
      <c r="N60" s="896"/>
      <c r="O60" s="896"/>
      <c r="P60" s="896"/>
      <c r="Q60" s="902"/>
      <c r="R60" s="897">
        <v>46700</v>
      </c>
      <c r="S60" s="897"/>
      <c r="T60" s="897">
        <f t="shared" si="14"/>
        <v>0</v>
      </c>
      <c r="U60" s="897"/>
      <c r="V60" s="894"/>
      <c r="W60" s="895">
        <f t="shared" si="15"/>
        <v>46700</v>
      </c>
      <c r="X60" s="896"/>
      <c r="Y60" s="897">
        <v>46700</v>
      </c>
      <c r="Z60" s="897"/>
      <c r="AA60" s="906"/>
      <c r="AB60" s="907"/>
      <c r="AC60" s="898"/>
      <c r="AD60" s="188"/>
      <c r="AE60" s="188"/>
      <c r="AF60" s="188"/>
      <c r="AG60" s="251"/>
      <c r="AH60" s="251"/>
      <c r="AI60" s="332"/>
      <c r="AJ60" s="157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ht="12.75">
      <c r="A61" s="189">
        <v>1</v>
      </c>
      <c r="B61" s="872" t="s">
        <v>177</v>
      </c>
      <c r="C61" s="879">
        <f t="shared" si="4"/>
        <v>0</v>
      </c>
      <c r="D61" s="620"/>
      <c r="E61" s="620"/>
      <c r="F61" s="893"/>
      <c r="G61" s="468"/>
      <c r="H61" s="620"/>
      <c r="I61" s="879"/>
      <c r="J61" s="879">
        <f t="shared" si="13"/>
        <v>6000</v>
      </c>
      <c r="K61" s="620"/>
      <c r="L61" s="620"/>
      <c r="M61" s="94"/>
      <c r="N61" s="896"/>
      <c r="O61" s="896"/>
      <c r="P61" s="896"/>
      <c r="Q61" s="902"/>
      <c r="R61" s="897"/>
      <c r="S61" s="877">
        <v>6000</v>
      </c>
      <c r="T61" s="877">
        <f t="shared" si="14"/>
        <v>0</v>
      </c>
      <c r="U61" s="877">
        <v>-6000</v>
      </c>
      <c r="V61" s="894"/>
      <c r="W61" s="895">
        <f t="shared" si="15"/>
        <v>0</v>
      </c>
      <c r="X61" s="896"/>
      <c r="Y61" s="897"/>
      <c r="Z61" s="897"/>
      <c r="AA61" s="906"/>
      <c r="AB61" s="907"/>
      <c r="AC61" s="898"/>
      <c r="AD61" s="188"/>
      <c r="AE61" s="188"/>
      <c r="AF61" s="188"/>
      <c r="AG61" s="251"/>
      <c r="AH61" s="251"/>
      <c r="AI61" s="332"/>
      <c r="AJ61" s="157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ht="12.75">
      <c r="A62" s="83">
        <v>3</v>
      </c>
      <c r="B62" s="142" t="s">
        <v>178</v>
      </c>
      <c r="C62" s="879">
        <f t="shared" si="4"/>
        <v>0</v>
      </c>
      <c r="D62" s="620"/>
      <c r="E62" s="620"/>
      <c r="F62" s="893"/>
      <c r="G62" s="468"/>
      <c r="H62" s="620"/>
      <c r="I62" s="879"/>
      <c r="J62" s="879">
        <f t="shared" si="13"/>
        <v>-21930</v>
      </c>
      <c r="K62" s="620"/>
      <c r="L62" s="620"/>
      <c r="M62" s="94"/>
      <c r="N62" s="896"/>
      <c r="O62" s="896"/>
      <c r="P62" s="896"/>
      <c r="Q62" s="902"/>
      <c r="R62" s="897">
        <v>-28505</v>
      </c>
      <c r="S62" s="897">
        <v>6575</v>
      </c>
      <c r="T62" s="897">
        <f t="shared" si="14"/>
        <v>28505</v>
      </c>
      <c r="U62" s="897">
        <v>21930</v>
      </c>
      <c r="V62" s="894"/>
      <c r="W62" s="895">
        <f t="shared" si="15"/>
        <v>0</v>
      </c>
      <c r="X62" s="896"/>
      <c r="Y62" s="897"/>
      <c r="Z62" s="897"/>
      <c r="AA62" s="906"/>
      <c r="AB62" s="907"/>
      <c r="AC62" s="898"/>
      <c r="AD62" s="188"/>
      <c r="AE62" s="188"/>
      <c r="AF62" s="188"/>
      <c r="AG62" s="251"/>
      <c r="AH62" s="251"/>
      <c r="AI62" s="332"/>
      <c r="AJ62" s="157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ht="13.5" thickBot="1">
      <c r="A63" s="189">
        <v>1</v>
      </c>
      <c r="B63" s="872" t="s">
        <v>179</v>
      </c>
      <c r="C63" s="879">
        <f t="shared" si="4"/>
        <v>0</v>
      </c>
      <c r="D63" s="620"/>
      <c r="E63" s="620"/>
      <c r="F63" s="893"/>
      <c r="G63" s="468"/>
      <c r="H63" s="620"/>
      <c r="I63" s="879"/>
      <c r="J63" s="879">
        <f t="shared" si="13"/>
        <v>5000</v>
      </c>
      <c r="K63" s="620"/>
      <c r="L63" s="620"/>
      <c r="M63" s="94"/>
      <c r="N63" s="896"/>
      <c r="O63" s="896"/>
      <c r="P63" s="896"/>
      <c r="Q63" s="902"/>
      <c r="R63" s="897"/>
      <c r="S63" s="877">
        <v>5000</v>
      </c>
      <c r="T63" s="877">
        <f>S63+U63</f>
        <v>0</v>
      </c>
      <c r="U63" s="877">
        <v>-5000</v>
      </c>
      <c r="V63" s="894"/>
      <c r="W63" s="895">
        <f t="shared" si="15"/>
        <v>0</v>
      </c>
      <c r="X63" s="896"/>
      <c r="Y63" s="897"/>
      <c r="Z63" s="897"/>
      <c r="AA63" s="906"/>
      <c r="AB63" s="907"/>
      <c r="AC63" s="898"/>
      <c r="AD63" s="188"/>
      <c r="AE63" s="188"/>
      <c r="AF63" s="188"/>
      <c r="AG63" s="251"/>
      <c r="AH63" s="251"/>
      <c r="AI63" s="332"/>
      <c r="AJ63" s="157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7" ht="13.5" thickBot="1">
      <c r="A64" s="97"/>
      <c r="B64" s="31" t="s">
        <v>35</v>
      </c>
      <c r="C64" s="72">
        <f t="shared" si="4"/>
        <v>0</v>
      </c>
      <c r="D64" s="72">
        <f aca="true" t="shared" si="16" ref="D64:X64">SUM(D47:D63)</f>
        <v>0</v>
      </c>
      <c r="E64" s="72">
        <f>SUM(E47:E63)</f>
        <v>0</v>
      </c>
      <c r="F64" s="117">
        <f>SUM(F47:F63)</f>
        <v>0</v>
      </c>
      <c r="G64" s="75">
        <f>SUM(G47:G63)</f>
        <v>0</v>
      </c>
      <c r="H64" s="72">
        <f t="shared" si="16"/>
        <v>0</v>
      </c>
      <c r="I64" s="72">
        <f t="shared" si="16"/>
        <v>0</v>
      </c>
      <c r="J64" s="72">
        <f t="shared" si="16"/>
        <v>101397</v>
      </c>
      <c r="K64" s="72">
        <f t="shared" si="16"/>
        <v>4649</v>
      </c>
      <c r="L64" s="72">
        <f t="shared" si="16"/>
        <v>4379</v>
      </c>
      <c r="M64" s="72"/>
      <c r="N64" s="72">
        <f t="shared" si="16"/>
        <v>270</v>
      </c>
      <c r="O64" s="72">
        <f t="shared" si="16"/>
        <v>1583</v>
      </c>
      <c r="P64" s="72">
        <f t="shared" si="16"/>
        <v>45</v>
      </c>
      <c r="Q64" s="117">
        <f t="shared" si="16"/>
        <v>0</v>
      </c>
      <c r="R64" s="74">
        <f t="shared" si="16"/>
        <v>40758</v>
      </c>
      <c r="S64" s="74">
        <f t="shared" si="16"/>
        <v>54362</v>
      </c>
      <c r="T64" s="74">
        <f t="shared" si="16"/>
        <v>228339</v>
      </c>
      <c r="U64" s="74">
        <f t="shared" si="16"/>
        <v>173977</v>
      </c>
      <c r="V64" s="153">
        <f t="shared" si="16"/>
        <v>0</v>
      </c>
      <c r="W64" s="75">
        <f t="shared" si="16"/>
        <v>275374</v>
      </c>
      <c r="X64" s="73">
        <f t="shared" si="16"/>
        <v>167829</v>
      </c>
      <c r="Y64" s="74">
        <f>SUM(Y47:Y63)</f>
        <v>102827</v>
      </c>
      <c r="Z64" s="74">
        <f>SUM(Z47:Z63)</f>
        <v>2521</v>
      </c>
      <c r="AA64" s="74">
        <f>SUM(AA47:AA63)</f>
        <v>2197</v>
      </c>
      <c r="AB64" s="153"/>
      <c r="AC64" s="80">
        <f aca="true" t="shared" si="17" ref="AC64:AJ64">SUM(AC47:AC63)</f>
        <v>4379</v>
      </c>
      <c r="AD64" s="74">
        <f t="shared" si="17"/>
        <v>0</v>
      </c>
      <c r="AE64" s="74">
        <f t="shared" si="17"/>
        <v>0</v>
      </c>
      <c r="AF64" s="74">
        <f t="shared" si="17"/>
        <v>0</v>
      </c>
      <c r="AG64" s="74">
        <f t="shared" si="17"/>
        <v>0</v>
      </c>
      <c r="AH64" s="74">
        <f t="shared" si="17"/>
        <v>0</v>
      </c>
      <c r="AI64" s="153">
        <f t="shared" si="17"/>
        <v>0</v>
      </c>
      <c r="AJ64" s="98">
        <f t="shared" si="17"/>
        <v>0</v>
      </c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ht="12.75">
      <c r="A65" s="89">
        <v>3</v>
      </c>
      <c r="B65" s="136" t="s">
        <v>187</v>
      </c>
      <c r="C65" s="90">
        <f t="shared" si="4"/>
        <v>0</v>
      </c>
      <c r="D65" s="91"/>
      <c r="E65" s="91"/>
      <c r="F65" s="154"/>
      <c r="G65" s="92"/>
      <c r="H65" s="91"/>
      <c r="I65" s="90"/>
      <c r="J65" s="879">
        <f aca="true" t="shared" si="18" ref="J65:J88">K65+O65+P65+Q65+R65+S65</f>
        <v>0</v>
      </c>
      <c r="K65" s="885">
        <f aca="true" t="shared" si="19" ref="K65:K88">L65+N65</f>
        <v>0</v>
      </c>
      <c r="L65" s="91"/>
      <c r="M65" s="91"/>
      <c r="N65" s="91"/>
      <c r="O65" s="91"/>
      <c r="P65" s="91"/>
      <c r="Q65" s="154"/>
      <c r="R65" s="187"/>
      <c r="S65" s="187"/>
      <c r="T65" s="887">
        <f aca="true" t="shared" si="20" ref="T65:T87">S65+U65</f>
        <v>73100</v>
      </c>
      <c r="U65" s="887">
        <v>73100</v>
      </c>
      <c r="V65" s="449"/>
      <c r="W65" s="718">
        <f>J65+U65</f>
        <v>73100</v>
      </c>
      <c r="X65" s="885">
        <v>73100</v>
      </c>
      <c r="Y65" s="187"/>
      <c r="Z65" s="187"/>
      <c r="AA65" s="250"/>
      <c r="AB65" s="331"/>
      <c r="AC65" s="344"/>
      <c r="AD65" s="187"/>
      <c r="AE65" s="187"/>
      <c r="AF65" s="187"/>
      <c r="AG65" s="250"/>
      <c r="AH65" s="250"/>
      <c r="AI65" s="331"/>
      <c r="AJ65" s="155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ht="12.75">
      <c r="A66" s="190">
        <v>3</v>
      </c>
      <c r="B66" s="48" t="s">
        <v>188</v>
      </c>
      <c r="C66" s="93">
        <f t="shared" si="4"/>
        <v>0</v>
      </c>
      <c r="D66" s="100"/>
      <c r="E66" s="100"/>
      <c r="F66" s="183"/>
      <c r="G66" s="101"/>
      <c r="H66" s="100"/>
      <c r="I66" s="99"/>
      <c r="J66" s="879">
        <f t="shared" si="18"/>
        <v>109</v>
      </c>
      <c r="K66" s="622">
        <f t="shared" si="19"/>
        <v>0</v>
      </c>
      <c r="L66" s="100"/>
      <c r="M66" s="100"/>
      <c r="N66" s="100"/>
      <c r="O66" s="100"/>
      <c r="P66" s="100"/>
      <c r="Q66" s="183"/>
      <c r="R66" s="384">
        <v>109</v>
      </c>
      <c r="S66" s="292"/>
      <c r="T66" s="384">
        <f t="shared" si="20"/>
        <v>-109</v>
      </c>
      <c r="U66" s="384">
        <v>-109</v>
      </c>
      <c r="V66" s="449"/>
      <c r="W66" s="972">
        <f aca="true" t="shared" si="21" ref="W66:W73">J66+U66</f>
        <v>0</v>
      </c>
      <c r="X66" s="622"/>
      <c r="Y66" s="292"/>
      <c r="Z66" s="292"/>
      <c r="AA66" s="293"/>
      <c r="AB66" s="333"/>
      <c r="AC66" s="346"/>
      <c r="AD66" s="292"/>
      <c r="AE66" s="292"/>
      <c r="AF66" s="292"/>
      <c r="AG66" s="293"/>
      <c r="AH66" s="293"/>
      <c r="AI66" s="333"/>
      <c r="AJ66" s="29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7" ht="12.75">
      <c r="A67" s="44">
        <v>3</v>
      </c>
      <c r="B67" s="48" t="s">
        <v>189</v>
      </c>
      <c r="C67" s="93">
        <f t="shared" si="4"/>
        <v>0</v>
      </c>
      <c r="D67" s="100"/>
      <c r="E67" s="100"/>
      <c r="F67" s="183"/>
      <c r="G67" s="101"/>
      <c r="H67" s="100"/>
      <c r="I67" s="99"/>
      <c r="J67" s="879">
        <f t="shared" si="18"/>
        <v>140000</v>
      </c>
      <c r="K67" s="622">
        <f t="shared" si="19"/>
        <v>103704</v>
      </c>
      <c r="L67" s="622">
        <v>103704</v>
      </c>
      <c r="M67" s="622">
        <v>103704</v>
      </c>
      <c r="N67" s="100"/>
      <c r="O67" s="622">
        <v>35259</v>
      </c>
      <c r="P67" s="622">
        <v>1037</v>
      </c>
      <c r="Q67" s="622"/>
      <c r="R67" s="292"/>
      <c r="S67" s="292"/>
      <c r="T67" s="384">
        <f t="shared" si="20"/>
        <v>0</v>
      </c>
      <c r="U67" s="384"/>
      <c r="V67" s="449"/>
      <c r="W67" s="718">
        <f t="shared" si="21"/>
        <v>140000</v>
      </c>
      <c r="X67" s="622">
        <v>140000</v>
      </c>
      <c r="Y67" s="292"/>
      <c r="Z67" s="292"/>
      <c r="AA67" s="293"/>
      <c r="AB67" s="333"/>
      <c r="AC67" s="978">
        <v>103704</v>
      </c>
      <c r="AD67" s="292"/>
      <c r="AE67" s="292"/>
      <c r="AF67" s="292"/>
      <c r="AG67" s="293"/>
      <c r="AH67" s="293"/>
      <c r="AI67" s="333"/>
      <c r="AJ67" s="29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1:47" ht="12.75">
      <c r="A68" s="189">
        <v>1</v>
      </c>
      <c r="B68" s="872" t="s">
        <v>190</v>
      </c>
      <c r="C68" s="93">
        <f t="shared" si="4"/>
        <v>0</v>
      </c>
      <c r="D68" s="100"/>
      <c r="E68" s="100"/>
      <c r="F68" s="183"/>
      <c r="G68" s="101"/>
      <c r="H68" s="100"/>
      <c r="I68" s="99"/>
      <c r="J68" s="876">
        <f t="shared" si="18"/>
        <v>1666</v>
      </c>
      <c r="K68" s="622">
        <f t="shared" si="19"/>
        <v>0</v>
      </c>
      <c r="L68" s="100"/>
      <c r="M68" s="100"/>
      <c r="N68" s="100"/>
      <c r="O68" s="100"/>
      <c r="P68" s="100"/>
      <c r="Q68" s="183"/>
      <c r="R68" s="292"/>
      <c r="S68" s="623">
        <v>1666</v>
      </c>
      <c r="T68" s="623">
        <f t="shared" si="20"/>
        <v>0</v>
      </c>
      <c r="U68" s="623">
        <v>-1666</v>
      </c>
      <c r="V68" s="449"/>
      <c r="W68" s="718">
        <f>J68+U68</f>
        <v>0</v>
      </c>
      <c r="X68" s="622"/>
      <c r="Y68" s="292"/>
      <c r="Z68" s="292"/>
      <c r="AA68" s="293"/>
      <c r="AB68" s="333"/>
      <c r="AC68" s="346"/>
      <c r="AD68" s="292"/>
      <c r="AE68" s="292"/>
      <c r="AF68" s="292"/>
      <c r="AG68" s="293"/>
      <c r="AH68" s="293"/>
      <c r="AI68" s="333"/>
      <c r="AJ68" s="29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1:47" ht="12.75">
      <c r="A69" s="44">
        <v>3</v>
      </c>
      <c r="B69" s="48" t="s">
        <v>191</v>
      </c>
      <c r="C69" s="93">
        <f t="shared" si="4"/>
        <v>0</v>
      </c>
      <c r="D69" s="100"/>
      <c r="E69" s="100"/>
      <c r="F69" s="183"/>
      <c r="G69" s="101"/>
      <c r="H69" s="100"/>
      <c r="I69" s="99"/>
      <c r="J69" s="901">
        <f t="shared" si="18"/>
        <v>2021</v>
      </c>
      <c r="K69" s="622">
        <f t="shared" si="19"/>
        <v>0</v>
      </c>
      <c r="L69" s="622"/>
      <c r="M69" s="622"/>
      <c r="N69" s="622"/>
      <c r="O69" s="100"/>
      <c r="P69" s="100"/>
      <c r="Q69" s="183"/>
      <c r="R69" s="384">
        <v>2021</v>
      </c>
      <c r="S69" s="292"/>
      <c r="T69" s="384">
        <f t="shared" si="20"/>
        <v>-2021</v>
      </c>
      <c r="U69" s="384">
        <v>-2021</v>
      </c>
      <c r="V69" s="449"/>
      <c r="W69" s="718">
        <f>J69+U69</f>
        <v>0</v>
      </c>
      <c r="X69" s="622"/>
      <c r="Y69" s="292"/>
      <c r="Z69" s="292"/>
      <c r="AA69" s="293"/>
      <c r="AB69" s="333"/>
      <c r="AC69" s="346"/>
      <c r="AD69" s="292"/>
      <c r="AE69" s="292"/>
      <c r="AF69" s="292"/>
      <c r="AG69" s="293"/>
      <c r="AH69" s="293"/>
      <c r="AI69" s="333"/>
      <c r="AJ69" s="29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1:47" ht="12.75">
      <c r="A70" s="44">
        <v>3</v>
      </c>
      <c r="B70" s="48" t="s">
        <v>192</v>
      </c>
      <c r="C70" s="93">
        <f t="shared" si="4"/>
        <v>0</v>
      </c>
      <c r="D70" s="100"/>
      <c r="E70" s="100"/>
      <c r="F70" s="183"/>
      <c r="G70" s="101"/>
      <c r="H70" s="100"/>
      <c r="I70" s="99"/>
      <c r="J70" s="901">
        <f t="shared" si="18"/>
        <v>0</v>
      </c>
      <c r="K70" s="622">
        <f t="shared" si="19"/>
        <v>0</v>
      </c>
      <c r="L70" s="622"/>
      <c r="M70" s="622"/>
      <c r="N70" s="622"/>
      <c r="O70" s="100"/>
      <c r="P70" s="100"/>
      <c r="Q70" s="183"/>
      <c r="R70" s="292"/>
      <c r="S70" s="292"/>
      <c r="T70" s="384">
        <f t="shared" si="20"/>
        <v>0</v>
      </c>
      <c r="U70" s="384"/>
      <c r="V70" s="449"/>
      <c r="W70" s="718">
        <f>J70+U70</f>
        <v>0</v>
      </c>
      <c r="X70" s="622"/>
      <c r="Y70" s="384">
        <v>-4000</v>
      </c>
      <c r="Z70" s="384">
        <v>4000</v>
      </c>
      <c r="AA70" s="293"/>
      <c r="AB70" s="333"/>
      <c r="AC70" s="346"/>
      <c r="AD70" s="292"/>
      <c r="AE70" s="292"/>
      <c r="AF70" s="292"/>
      <c r="AG70" s="293"/>
      <c r="AH70" s="293"/>
      <c r="AI70" s="333"/>
      <c r="AJ70" s="29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1:47" ht="12.75">
      <c r="A71" s="44">
        <v>3</v>
      </c>
      <c r="B71" s="48" t="s">
        <v>193</v>
      </c>
      <c r="C71" s="93">
        <f t="shared" si="4"/>
        <v>0</v>
      </c>
      <c r="D71" s="100"/>
      <c r="E71" s="100"/>
      <c r="F71" s="183"/>
      <c r="G71" s="101"/>
      <c r="H71" s="100"/>
      <c r="I71" s="99"/>
      <c r="J71" s="901">
        <f t="shared" si="18"/>
        <v>4000</v>
      </c>
      <c r="K71" s="622">
        <f t="shared" si="19"/>
        <v>0</v>
      </c>
      <c r="L71" s="622"/>
      <c r="M71" s="622"/>
      <c r="N71" s="622"/>
      <c r="O71" s="100"/>
      <c r="P71" s="100"/>
      <c r="Q71" s="183"/>
      <c r="R71" s="384">
        <v>4000</v>
      </c>
      <c r="S71" s="384"/>
      <c r="T71" s="384">
        <f t="shared" si="20"/>
        <v>0</v>
      </c>
      <c r="U71" s="384"/>
      <c r="V71" s="449"/>
      <c r="W71" s="718">
        <f>J71+U71</f>
        <v>4000</v>
      </c>
      <c r="X71" s="622"/>
      <c r="Y71" s="384"/>
      <c r="Z71" s="384"/>
      <c r="AA71" s="979">
        <v>4000</v>
      </c>
      <c r="AB71" s="333"/>
      <c r="AC71" s="346"/>
      <c r="AD71" s="292"/>
      <c r="AE71" s="292"/>
      <c r="AF71" s="292"/>
      <c r="AG71" s="293"/>
      <c r="AH71" s="293"/>
      <c r="AI71" s="333"/>
      <c r="AJ71" s="29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1:47" ht="12.75">
      <c r="A72" s="44">
        <v>3</v>
      </c>
      <c r="B72" s="48" t="s">
        <v>194</v>
      </c>
      <c r="C72" s="93">
        <f t="shared" si="4"/>
        <v>0</v>
      </c>
      <c r="D72" s="100"/>
      <c r="E72" s="100"/>
      <c r="F72" s="183"/>
      <c r="G72" s="101"/>
      <c r="H72" s="100"/>
      <c r="I72" s="99"/>
      <c r="J72" s="901">
        <f t="shared" si="18"/>
        <v>0</v>
      </c>
      <c r="K72" s="622">
        <f t="shared" si="19"/>
        <v>0</v>
      </c>
      <c r="L72" s="622"/>
      <c r="M72" s="622"/>
      <c r="N72" s="622"/>
      <c r="O72" s="100"/>
      <c r="P72" s="100"/>
      <c r="Q72" s="183"/>
      <c r="R72" s="292"/>
      <c r="S72" s="292"/>
      <c r="T72" s="384">
        <f t="shared" si="20"/>
        <v>1406</v>
      </c>
      <c r="U72" s="384">
        <v>1406</v>
      </c>
      <c r="V72" s="449"/>
      <c r="W72" s="718">
        <f t="shared" si="21"/>
        <v>1406</v>
      </c>
      <c r="X72" s="622">
        <v>1406</v>
      </c>
      <c r="Y72" s="292"/>
      <c r="Z72" s="292"/>
      <c r="AA72" s="295"/>
      <c r="AB72" s="334"/>
      <c r="AC72" s="347"/>
      <c r="AD72" s="292"/>
      <c r="AE72" s="292"/>
      <c r="AF72" s="292"/>
      <c r="AG72" s="295"/>
      <c r="AH72" s="295"/>
      <c r="AI72" s="334"/>
      <c r="AJ72" s="29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spans="1:47" ht="12.75">
      <c r="A73" s="190">
        <v>3</v>
      </c>
      <c r="B73" s="48" t="s">
        <v>195</v>
      </c>
      <c r="C73" s="93">
        <f t="shared" si="4"/>
        <v>0</v>
      </c>
      <c r="D73" s="100"/>
      <c r="E73" s="100"/>
      <c r="F73" s="183"/>
      <c r="G73" s="101"/>
      <c r="H73" s="100"/>
      <c r="I73" s="99"/>
      <c r="J73" s="901">
        <f t="shared" si="18"/>
        <v>0</v>
      </c>
      <c r="K73" s="622">
        <f t="shared" si="19"/>
        <v>0</v>
      </c>
      <c r="L73" s="622"/>
      <c r="M73" s="622"/>
      <c r="N73" s="622"/>
      <c r="O73" s="100"/>
      <c r="P73" s="100"/>
      <c r="Q73" s="183"/>
      <c r="R73" s="292"/>
      <c r="S73" s="292"/>
      <c r="T73" s="384">
        <f t="shared" si="20"/>
        <v>23940</v>
      </c>
      <c r="U73" s="384">
        <v>23940</v>
      </c>
      <c r="V73" s="449"/>
      <c r="W73" s="718">
        <f t="shared" si="21"/>
        <v>23940</v>
      </c>
      <c r="X73" s="622">
        <v>23940</v>
      </c>
      <c r="Y73" s="292"/>
      <c r="Z73" s="292"/>
      <c r="AA73" s="293"/>
      <c r="AB73" s="333"/>
      <c r="AC73" s="346"/>
      <c r="AD73" s="292"/>
      <c r="AE73" s="292"/>
      <c r="AF73" s="292"/>
      <c r="AG73" s="293"/>
      <c r="AH73" s="293"/>
      <c r="AI73" s="333"/>
      <c r="AJ73" s="29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7" ht="12.75">
      <c r="A74" s="44">
        <v>3</v>
      </c>
      <c r="B74" s="48" t="s">
        <v>196</v>
      </c>
      <c r="C74" s="93">
        <f t="shared" si="4"/>
        <v>0</v>
      </c>
      <c r="D74" s="94"/>
      <c r="E74" s="94"/>
      <c r="F74" s="156"/>
      <c r="G74" s="95"/>
      <c r="H74" s="94"/>
      <c r="I74" s="93"/>
      <c r="J74" s="901">
        <f t="shared" si="18"/>
        <v>0</v>
      </c>
      <c r="K74" s="622">
        <f t="shared" si="19"/>
        <v>780</v>
      </c>
      <c r="L74" s="622">
        <v>4896</v>
      </c>
      <c r="M74" s="622"/>
      <c r="N74" s="622">
        <v>-4116</v>
      </c>
      <c r="O74" s="620">
        <v>-830</v>
      </c>
      <c r="P74" s="620">
        <v>50</v>
      </c>
      <c r="Q74" s="156"/>
      <c r="R74" s="188"/>
      <c r="S74" s="188"/>
      <c r="T74" s="411">
        <f t="shared" si="20"/>
        <v>0</v>
      </c>
      <c r="U74" s="411"/>
      <c r="V74" s="448"/>
      <c r="W74" s="718">
        <f aca="true" t="shared" si="22" ref="W74:W88">J74+U74</f>
        <v>0</v>
      </c>
      <c r="X74" s="620">
        <v>55</v>
      </c>
      <c r="Y74" s="411">
        <v>-55</v>
      </c>
      <c r="Z74" s="188"/>
      <c r="AA74" s="251"/>
      <c r="AB74" s="332"/>
      <c r="AC74" s="613">
        <v>4896</v>
      </c>
      <c r="AD74" s="188"/>
      <c r="AE74" s="188"/>
      <c r="AF74" s="188"/>
      <c r="AG74" s="251"/>
      <c r="AH74" s="251"/>
      <c r="AI74" s="332"/>
      <c r="AJ74" s="157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</row>
    <row r="75" spans="1:47" ht="12.75">
      <c r="A75" s="190">
        <v>3</v>
      </c>
      <c r="B75" s="48" t="s">
        <v>197</v>
      </c>
      <c r="C75" s="93">
        <f t="shared" si="4"/>
        <v>0</v>
      </c>
      <c r="D75" s="94"/>
      <c r="E75" s="94"/>
      <c r="F75" s="156"/>
      <c r="G75" s="95"/>
      <c r="H75" s="94"/>
      <c r="I75" s="93"/>
      <c r="J75" s="901">
        <f t="shared" si="18"/>
        <v>13548</v>
      </c>
      <c r="K75" s="622">
        <f t="shared" si="19"/>
        <v>0</v>
      </c>
      <c r="L75" s="622"/>
      <c r="M75" s="622"/>
      <c r="N75" s="622"/>
      <c r="O75" s="94"/>
      <c r="P75" s="94"/>
      <c r="Q75" s="156"/>
      <c r="R75" s="411">
        <v>13548</v>
      </c>
      <c r="S75" s="411"/>
      <c r="T75" s="411">
        <f t="shared" si="20"/>
        <v>0</v>
      </c>
      <c r="U75" s="411"/>
      <c r="V75" s="448"/>
      <c r="W75" s="718">
        <f t="shared" si="22"/>
        <v>13548</v>
      </c>
      <c r="X75" s="620"/>
      <c r="Y75" s="411">
        <v>13548</v>
      </c>
      <c r="Z75" s="188"/>
      <c r="AA75" s="251"/>
      <c r="AB75" s="332"/>
      <c r="AC75" s="345"/>
      <c r="AD75" s="188"/>
      <c r="AE75" s="188"/>
      <c r="AF75" s="188"/>
      <c r="AG75" s="251"/>
      <c r="AH75" s="251"/>
      <c r="AI75" s="332"/>
      <c r="AJ75" s="157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</row>
    <row r="76" spans="1:47" ht="12.75">
      <c r="A76" s="189">
        <v>1</v>
      </c>
      <c r="B76" s="872" t="s">
        <v>198</v>
      </c>
      <c r="C76" s="161">
        <f t="shared" si="4"/>
        <v>0</v>
      </c>
      <c r="D76" s="162"/>
      <c r="E76" s="162"/>
      <c r="F76" s="158"/>
      <c r="G76" s="164"/>
      <c r="H76" s="162"/>
      <c r="I76" s="161"/>
      <c r="J76" s="985">
        <f t="shared" si="18"/>
        <v>25291</v>
      </c>
      <c r="K76" s="622">
        <f t="shared" si="19"/>
        <v>0</v>
      </c>
      <c r="L76" s="622"/>
      <c r="M76" s="622"/>
      <c r="N76" s="622"/>
      <c r="O76" s="162"/>
      <c r="P76" s="162"/>
      <c r="Q76" s="158"/>
      <c r="R76" s="292"/>
      <c r="S76" s="623">
        <v>25291</v>
      </c>
      <c r="T76" s="646">
        <f t="shared" si="20"/>
        <v>0</v>
      </c>
      <c r="U76" s="623">
        <v>-25291</v>
      </c>
      <c r="V76" s="974"/>
      <c r="W76" s="975">
        <f t="shared" si="22"/>
        <v>0</v>
      </c>
      <c r="X76" s="969"/>
      <c r="Y76" s="296"/>
      <c r="Z76" s="296"/>
      <c r="AA76" s="297"/>
      <c r="AB76" s="335"/>
      <c r="AC76" s="348"/>
      <c r="AD76" s="296"/>
      <c r="AE76" s="296"/>
      <c r="AF76" s="296"/>
      <c r="AG76" s="297"/>
      <c r="AH76" s="297"/>
      <c r="AI76" s="335"/>
      <c r="AJ76" s="159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1:47" ht="12.75">
      <c r="A77" s="189">
        <v>1</v>
      </c>
      <c r="B77" s="872" t="s">
        <v>199</v>
      </c>
      <c r="C77" s="161">
        <f t="shared" si="4"/>
        <v>0</v>
      </c>
      <c r="D77" s="162"/>
      <c r="E77" s="162"/>
      <c r="F77" s="158"/>
      <c r="G77" s="164"/>
      <c r="H77" s="162"/>
      <c r="I77" s="161"/>
      <c r="J77" s="985">
        <f t="shared" si="18"/>
        <v>3408</v>
      </c>
      <c r="K77" s="622">
        <f t="shared" si="19"/>
        <v>0</v>
      </c>
      <c r="L77" s="622"/>
      <c r="M77" s="622"/>
      <c r="N77" s="622"/>
      <c r="O77" s="162"/>
      <c r="P77" s="162"/>
      <c r="Q77" s="158"/>
      <c r="R77" s="292"/>
      <c r="S77" s="623">
        <v>3408</v>
      </c>
      <c r="T77" s="623">
        <f t="shared" si="20"/>
        <v>0</v>
      </c>
      <c r="U77" s="623">
        <v>-3408</v>
      </c>
      <c r="V77" s="1024"/>
      <c r="W77" s="1031">
        <f t="shared" si="22"/>
        <v>0</v>
      </c>
      <c r="X77" s="969"/>
      <c r="Y77" s="296"/>
      <c r="Z77" s="296"/>
      <c r="AA77" s="297"/>
      <c r="AB77" s="335"/>
      <c r="AC77" s="348"/>
      <c r="AD77" s="296"/>
      <c r="AE77" s="296"/>
      <c r="AF77" s="296"/>
      <c r="AG77" s="297"/>
      <c r="AH77" s="297"/>
      <c r="AI77" s="335"/>
      <c r="AJ77" s="159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spans="1:47" ht="12.75">
      <c r="A78" s="190">
        <v>3</v>
      </c>
      <c r="B78" s="48" t="s">
        <v>200</v>
      </c>
      <c r="C78" s="161">
        <f t="shared" si="4"/>
        <v>0</v>
      </c>
      <c r="D78" s="162"/>
      <c r="E78" s="162"/>
      <c r="F78" s="158"/>
      <c r="G78" s="164"/>
      <c r="H78" s="162"/>
      <c r="I78" s="161"/>
      <c r="J78" s="977">
        <f t="shared" si="18"/>
        <v>-131</v>
      </c>
      <c r="K78" s="622">
        <f t="shared" si="19"/>
        <v>0</v>
      </c>
      <c r="L78" s="622"/>
      <c r="M78" s="622"/>
      <c r="N78" s="622"/>
      <c r="O78" s="162"/>
      <c r="P78" s="162"/>
      <c r="Q78" s="158"/>
      <c r="R78" s="411">
        <v>-131</v>
      </c>
      <c r="S78" s="411"/>
      <c r="T78" s="384">
        <f t="shared" si="20"/>
        <v>131</v>
      </c>
      <c r="U78" s="384">
        <v>131</v>
      </c>
      <c r="V78" s="974"/>
      <c r="W78" s="975">
        <f t="shared" si="22"/>
        <v>0</v>
      </c>
      <c r="X78" s="969"/>
      <c r="Y78" s="296"/>
      <c r="Z78" s="296"/>
      <c r="AA78" s="297"/>
      <c r="AB78" s="335"/>
      <c r="AC78" s="348"/>
      <c r="AD78" s="296"/>
      <c r="AE78" s="296"/>
      <c r="AF78" s="296"/>
      <c r="AG78" s="297"/>
      <c r="AH78" s="297"/>
      <c r="AI78" s="335"/>
      <c r="AJ78" s="159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1:47" ht="12.75">
      <c r="A79" s="189">
        <v>1</v>
      </c>
      <c r="B79" s="872" t="s">
        <v>201</v>
      </c>
      <c r="C79" s="161">
        <f t="shared" si="4"/>
        <v>0</v>
      </c>
      <c r="D79" s="162"/>
      <c r="E79" s="162"/>
      <c r="F79" s="158"/>
      <c r="G79" s="164"/>
      <c r="H79" s="162"/>
      <c r="I79" s="161"/>
      <c r="J79" s="985">
        <f t="shared" si="18"/>
        <v>4969</v>
      </c>
      <c r="K79" s="622">
        <f t="shared" si="19"/>
        <v>0</v>
      </c>
      <c r="L79" s="622"/>
      <c r="M79" s="622"/>
      <c r="N79" s="622"/>
      <c r="O79" s="162"/>
      <c r="P79" s="162"/>
      <c r="Q79" s="158"/>
      <c r="R79" s="411"/>
      <c r="S79" s="877">
        <v>4969</v>
      </c>
      <c r="T79" s="623">
        <f t="shared" si="20"/>
        <v>0</v>
      </c>
      <c r="U79" s="623">
        <v>-4969</v>
      </c>
      <c r="V79" s="974"/>
      <c r="W79" s="975">
        <f t="shared" si="22"/>
        <v>0</v>
      </c>
      <c r="X79" s="969"/>
      <c r="Y79" s="296"/>
      <c r="Z79" s="296"/>
      <c r="AA79" s="297"/>
      <c r="AB79" s="335"/>
      <c r="AC79" s="348"/>
      <c r="AD79" s="296"/>
      <c r="AE79" s="296"/>
      <c r="AF79" s="296"/>
      <c r="AG79" s="297"/>
      <c r="AH79" s="297"/>
      <c r="AI79" s="335"/>
      <c r="AJ79" s="159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1:47" ht="12.75">
      <c r="A80" s="190">
        <v>3</v>
      </c>
      <c r="B80" s="48" t="s">
        <v>202</v>
      </c>
      <c r="C80" s="161">
        <f t="shared" si="4"/>
        <v>0</v>
      </c>
      <c r="D80" s="162"/>
      <c r="E80" s="162"/>
      <c r="F80" s="158"/>
      <c r="G80" s="164"/>
      <c r="H80" s="162"/>
      <c r="I80" s="161"/>
      <c r="J80" s="977">
        <f t="shared" si="18"/>
        <v>1360</v>
      </c>
      <c r="K80" s="622">
        <f t="shared" si="19"/>
        <v>0</v>
      </c>
      <c r="L80" s="622"/>
      <c r="M80" s="622"/>
      <c r="N80" s="622"/>
      <c r="O80" s="162"/>
      <c r="P80" s="162"/>
      <c r="Q80" s="158"/>
      <c r="R80" s="384">
        <v>1360</v>
      </c>
      <c r="S80" s="292"/>
      <c r="T80" s="384">
        <f t="shared" si="20"/>
        <v>-1360</v>
      </c>
      <c r="U80" s="384">
        <v>-1360</v>
      </c>
      <c r="V80" s="974"/>
      <c r="W80" s="975">
        <f t="shared" si="22"/>
        <v>0</v>
      </c>
      <c r="X80" s="969"/>
      <c r="Y80" s="296"/>
      <c r="Z80" s="296"/>
      <c r="AA80" s="297"/>
      <c r="AB80" s="335"/>
      <c r="AC80" s="348"/>
      <c r="AD80" s="296"/>
      <c r="AE80" s="296"/>
      <c r="AF80" s="296"/>
      <c r="AG80" s="297"/>
      <c r="AH80" s="297"/>
      <c r="AI80" s="335"/>
      <c r="AJ80" s="159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1:47" ht="12.75">
      <c r="A81" s="987">
        <v>3</v>
      </c>
      <c r="B81" s="48" t="s">
        <v>206</v>
      </c>
      <c r="C81" s="161">
        <f t="shared" si="4"/>
        <v>0</v>
      </c>
      <c r="D81" s="162"/>
      <c r="E81" s="162"/>
      <c r="F81" s="158"/>
      <c r="G81" s="164"/>
      <c r="H81" s="162"/>
      <c r="I81" s="161"/>
      <c r="J81" s="977">
        <f t="shared" si="18"/>
        <v>-9250</v>
      </c>
      <c r="K81" s="622">
        <f t="shared" si="19"/>
        <v>0</v>
      </c>
      <c r="L81" s="622"/>
      <c r="M81" s="622"/>
      <c r="N81" s="622"/>
      <c r="O81" s="162"/>
      <c r="P81" s="162"/>
      <c r="Q81" s="158"/>
      <c r="R81" s="384">
        <v>-9250</v>
      </c>
      <c r="S81" s="292"/>
      <c r="T81" s="384">
        <f t="shared" si="20"/>
        <v>70260</v>
      </c>
      <c r="U81" s="384">
        <v>70260</v>
      </c>
      <c r="V81" s="974"/>
      <c r="W81" s="975">
        <f t="shared" si="22"/>
        <v>61010</v>
      </c>
      <c r="X81" s="969">
        <v>61010</v>
      </c>
      <c r="Y81" s="296"/>
      <c r="Z81" s="296"/>
      <c r="AA81" s="297"/>
      <c r="AB81" s="335"/>
      <c r="AC81" s="348"/>
      <c r="AD81" s="296"/>
      <c r="AE81" s="296"/>
      <c r="AF81" s="296"/>
      <c r="AG81" s="297"/>
      <c r="AH81" s="297"/>
      <c r="AI81" s="335"/>
      <c r="AJ81" s="159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</row>
    <row r="82" spans="1:47" ht="12.75">
      <c r="A82" s="189">
        <v>1</v>
      </c>
      <c r="B82" s="872" t="s">
        <v>205</v>
      </c>
      <c r="C82" s="161">
        <f t="shared" si="4"/>
        <v>0</v>
      </c>
      <c r="D82" s="162"/>
      <c r="E82" s="162"/>
      <c r="F82" s="158"/>
      <c r="G82" s="164"/>
      <c r="H82" s="162"/>
      <c r="I82" s="161"/>
      <c r="J82" s="985">
        <f t="shared" si="18"/>
        <v>-19015</v>
      </c>
      <c r="K82" s="646">
        <f t="shared" si="19"/>
        <v>0</v>
      </c>
      <c r="L82" s="646"/>
      <c r="M82" s="646"/>
      <c r="N82" s="646"/>
      <c r="O82" s="989"/>
      <c r="P82" s="989"/>
      <c r="Q82" s="990"/>
      <c r="R82" s="623"/>
      <c r="S82" s="623">
        <v>-19015</v>
      </c>
      <c r="T82" s="623">
        <f t="shared" si="20"/>
        <v>0</v>
      </c>
      <c r="U82" s="623">
        <v>19015</v>
      </c>
      <c r="V82" s="1024"/>
      <c r="W82" s="1031">
        <f t="shared" si="22"/>
        <v>0</v>
      </c>
      <c r="X82" s="969"/>
      <c r="Y82" s="296"/>
      <c r="Z82" s="296"/>
      <c r="AA82" s="297"/>
      <c r="AB82" s="335"/>
      <c r="AC82" s="348"/>
      <c r="AD82" s="296"/>
      <c r="AE82" s="296"/>
      <c r="AF82" s="296"/>
      <c r="AG82" s="297"/>
      <c r="AH82" s="297"/>
      <c r="AI82" s="335"/>
      <c r="AJ82" s="159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1:47" ht="12.75">
      <c r="A83" s="987">
        <v>3</v>
      </c>
      <c r="B83" s="48" t="s">
        <v>203</v>
      </c>
      <c r="C83" s="161">
        <f t="shared" si="4"/>
        <v>0</v>
      </c>
      <c r="D83" s="162"/>
      <c r="E83" s="162"/>
      <c r="F83" s="158"/>
      <c r="G83" s="164"/>
      <c r="H83" s="162"/>
      <c r="I83" s="161"/>
      <c r="J83" s="977">
        <f t="shared" si="18"/>
        <v>140000</v>
      </c>
      <c r="K83" s="622">
        <f t="shared" si="19"/>
        <v>0</v>
      </c>
      <c r="L83" s="622"/>
      <c r="M83" s="622"/>
      <c r="N83" s="622"/>
      <c r="O83" s="162"/>
      <c r="P83" s="162"/>
      <c r="Q83" s="158"/>
      <c r="R83" s="384">
        <v>140000</v>
      </c>
      <c r="S83" s="188"/>
      <c r="T83" s="411">
        <f t="shared" si="20"/>
        <v>0</v>
      </c>
      <c r="U83" s="384"/>
      <c r="V83" s="974"/>
      <c r="W83" s="975">
        <f t="shared" si="22"/>
        <v>140000</v>
      </c>
      <c r="X83" s="969"/>
      <c r="Y83" s="968">
        <v>140000</v>
      </c>
      <c r="Z83" s="296"/>
      <c r="AA83" s="297"/>
      <c r="AB83" s="335"/>
      <c r="AC83" s="348"/>
      <c r="AD83" s="296"/>
      <c r="AE83" s="296"/>
      <c r="AF83" s="296"/>
      <c r="AG83" s="297"/>
      <c r="AH83" s="297"/>
      <c r="AI83" s="335"/>
      <c r="AJ83" s="159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</row>
    <row r="84" spans="1:47" ht="12.75">
      <c r="A84" s="189">
        <v>1</v>
      </c>
      <c r="B84" s="872" t="s">
        <v>204</v>
      </c>
      <c r="C84" s="161">
        <f t="shared" si="4"/>
        <v>0</v>
      </c>
      <c r="D84" s="162"/>
      <c r="E84" s="162"/>
      <c r="F84" s="158"/>
      <c r="G84" s="164"/>
      <c r="H84" s="162"/>
      <c r="I84" s="161"/>
      <c r="J84" s="985">
        <f t="shared" si="18"/>
        <v>6822</v>
      </c>
      <c r="K84" s="622">
        <f t="shared" si="19"/>
        <v>0</v>
      </c>
      <c r="L84" s="622"/>
      <c r="M84" s="622"/>
      <c r="N84" s="622"/>
      <c r="O84" s="162"/>
      <c r="P84" s="162"/>
      <c r="Q84" s="158"/>
      <c r="R84" s="384"/>
      <c r="S84" s="623">
        <v>6822</v>
      </c>
      <c r="T84" s="623">
        <f t="shared" si="20"/>
        <v>0</v>
      </c>
      <c r="U84" s="623">
        <v>-6822</v>
      </c>
      <c r="V84" s="974"/>
      <c r="W84" s="975">
        <f t="shared" si="22"/>
        <v>0</v>
      </c>
      <c r="X84" s="969"/>
      <c r="Y84" s="296"/>
      <c r="Z84" s="296"/>
      <c r="AA84" s="297"/>
      <c r="AB84" s="335"/>
      <c r="AC84" s="348"/>
      <c r="AD84" s="296"/>
      <c r="AE84" s="296"/>
      <c r="AF84" s="296"/>
      <c r="AG84" s="297"/>
      <c r="AH84" s="297"/>
      <c r="AI84" s="335"/>
      <c r="AJ84" s="159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</row>
    <row r="85" spans="1:47" ht="12.75">
      <c r="A85" s="189">
        <v>1</v>
      </c>
      <c r="B85" s="872" t="s">
        <v>207</v>
      </c>
      <c r="C85" s="161">
        <f t="shared" si="4"/>
        <v>0</v>
      </c>
      <c r="D85" s="162"/>
      <c r="E85" s="162"/>
      <c r="F85" s="158"/>
      <c r="G85" s="164"/>
      <c r="H85" s="162"/>
      <c r="I85" s="161"/>
      <c r="J85" s="985">
        <f t="shared" si="18"/>
        <v>17</v>
      </c>
      <c r="K85" s="622">
        <f t="shared" si="19"/>
        <v>0</v>
      </c>
      <c r="L85" s="622"/>
      <c r="M85" s="622"/>
      <c r="N85" s="622"/>
      <c r="O85" s="162"/>
      <c r="P85" s="162"/>
      <c r="Q85" s="158"/>
      <c r="R85" s="384"/>
      <c r="S85" s="623">
        <v>17</v>
      </c>
      <c r="T85" s="623">
        <f t="shared" si="20"/>
        <v>0</v>
      </c>
      <c r="U85" s="623">
        <v>-17</v>
      </c>
      <c r="V85" s="974"/>
      <c r="W85" s="975">
        <f t="shared" si="22"/>
        <v>0</v>
      </c>
      <c r="X85" s="969"/>
      <c r="Y85" s="296"/>
      <c r="Z85" s="296"/>
      <c r="AA85" s="297"/>
      <c r="AB85" s="335"/>
      <c r="AC85" s="348"/>
      <c r="AD85" s="296"/>
      <c r="AE85" s="296"/>
      <c r="AF85" s="296"/>
      <c r="AG85" s="297"/>
      <c r="AH85" s="297"/>
      <c r="AI85" s="335"/>
      <c r="AJ85" s="159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r="86" spans="1:47" ht="13.5" customHeight="1">
      <c r="A86" s="189">
        <v>1</v>
      </c>
      <c r="B86" s="872" t="s">
        <v>208</v>
      </c>
      <c r="C86" s="161">
        <f t="shared" si="4"/>
        <v>0</v>
      </c>
      <c r="D86" s="162"/>
      <c r="E86" s="162"/>
      <c r="F86" s="158"/>
      <c r="G86" s="164"/>
      <c r="H86" s="162"/>
      <c r="I86" s="161"/>
      <c r="J86" s="985">
        <f t="shared" si="18"/>
        <v>12280</v>
      </c>
      <c r="K86" s="622">
        <f t="shared" si="19"/>
        <v>0</v>
      </c>
      <c r="L86" s="622"/>
      <c r="M86" s="622"/>
      <c r="N86" s="622"/>
      <c r="O86" s="162"/>
      <c r="P86" s="162"/>
      <c r="Q86" s="158"/>
      <c r="R86" s="384"/>
      <c r="S86" s="623">
        <v>12280</v>
      </c>
      <c r="T86" s="623">
        <f t="shared" si="20"/>
        <v>0</v>
      </c>
      <c r="U86" s="623">
        <v>-12280</v>
      </c>
      <c r="V86" s="974"/>
      <c r="W86" s="975">
        <f t="shared" si="22"/>
        <v>0</v>
      </c>
      <c r="X86" s="969"/>
      <c r="Y86" s="296"/>
      <c r="Z86" s="296"/>
      <c r="AA86" s="297"/>
      <c r="AB86" s="335"/>
      <c r="AC86" s="348"/>
      <c r="AD86" s="296"/>
      <c r="AE86" s="296"/>
      <c r="AF86" s="296"/>
      <c r="AG86" s="297"/>
      <c r="AH86" s="297"/>
      <c r="AI86" s="335"/>
      <c r="AJ86" s="159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1:47" ht="13.5" thickBot="1">
      <c r="A87" s="189">
        <v>1</v>
      </c>
      <c r="B87" s="872" t="s">
        <v>209</v>
      </c>
      <c r="C87" s="161">
        <v>0</v>
      </c>
      <c r="D87" s="162"/>
      <c r="E87" s="162"/>
      <c r="F87" s="158"/>
      <c r="G87" s="164"/>
      <c r="H87" s="162"/>
      <c r="I87" s="161"/>
      <c r="J87" s="985">
        <f t="shared" si="18"/>
        <v>180</v>
      </c>
      <c r="K87" s="622">
        <f t="shared" si="19"/>
        <v>0</v>
      </c>
      <c r="L87" s="622"/>
      <c r="M87" s="622"/>
      <c r="N87" s="622"/>
      <c r="O87" s="162"/>
      <c r="P87" s="162"/>
      <c r="Q87" s="158"/>
      <c r="R87" s="292"/>
      <c r="S87" s="623">
        <v>180</v>
      </c>
      <c r="T87" s="623">
        <f t="shared" si="20"/>
        <v>0</v>
      </c>
      <c r="U87" s="623">
        <v>-180</v>
      </c>
      <c r="V87" s="974"/>
      <c r="W87" s="975">
        <f t="shared" si="22"/>
        <v>0</v>
      </c>
      <c r="X87" s="969"/>
      <c r="Y87" s="296"/>
      <c r="Z87" s="296"/>
      <c r="AA87" s="297"/>
      <c r="AB87" s="335"/>
      <c r="AC87" s="348"/>
      <c r="AD87" s="296"/>
      <c r="AE87" s="296"/>
      <c r="AF87" s="296"/>
      <c r="AG87" s="297"/>
      <c r="AH87" s="297"/>
      <c r="AI87" s="335"/>
      <c r="AJ87" s="159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1:47" ht="13.5" hidden="1" thickBot="1">
      <c r="A88" s="190">
        <v>3</v>
      </c>
      <c r="B88" s="160"/>
      <c r="C88" s="161">
        <f t="shared" si="4"/>
        <v>0</v>
      </c>
      <c r="D88" s="162"/>
      <c r="E88" s="162"/>
      <c r="F88" s="158"/>
      <c r="G88" s="164"/>
      <c r="H88" s="162"/>
      <c r="I88" s="161"/>
      <c r="J88" s="161">
        <f t="shared" si="18"/>
        <v>0</v>
      </c>
      <c r="K88" s="622">
        <f t="shared" si="19"/>
        <v>0</v>
      </c>
      <c r="L88" s="622"/>
      <c r="M88" s="622"/>
      <c r="N88" s="622"/>
      <c r="O88" s="162"/>
      <c r="P88" s="162"/>
      <c r="Q88" s="158"/>
      <c r="R88" s="188"/>
      <c r="S88" s="188"/>
      <c r="T88" s="968">
        <f>S88+U88</f>
        <v>0</v>
      </c>
      <c r="U88" s="968"/>
      <c r="V88" s="974"/>
      <c r="W88" s="975">
        <f t="shared" si="22"/>
        <v>0</v>
      </c>
      <c r="X88" s="969"/>
      <c r="Y88" s="296"/>
      <c r="Z88" s="296"/>
      <c r="AA88" s="297"/>
      <c r="AB88" s="335"/>
      <c r="AC88" s="348"/>
      <c r="AD88" s="296"/>
      <c r="AE88" s="296"/>
      <c r="AF88" s="296"/>
      <c r="AG88" s="297"/>
      <c r="AH88" s="297"/>
      <c r="AI88" s="335"/>
      <c r="AJ88" s="159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1:47" ht="13.5" thickBot="1">
      <c r="A89" s="97">
        <v>3</v>
      </c>
      <c r="B89" s="31" t="s">
        <v>36</v>
      </c>
      <c r="C89" s="72">
        <f t="shared" si="4"/>
        <v>0</v>
      </c>
      <c r="D89" s="80">
        <f aca="true" t="shared" si="23" ref="D89:X89">SUM(D65:D88)</f>
        <v>0</v>
      </c>
      <c r="E89" s="74">
        <f>SUM(E65:E88)</f>
        <v>0</v>
      </c>
      <c r="F89" s="98">
        <f>SUM(F65:F88)</f>
        <v>0</v>
      </c>
      <c r="G89" s="75">
        <f>SUM(G65:G88)</f>
        <v>0</v>
      </c>
      <c r="H89" s="72">
        <f t="shared" si="23"/>
        <v>0</v>
      </c>
      <c r="I89" s="72">
        <f t="shared" si="23"/>
        <v>0</v>
      </c>
      <c r="J89" s="72">
        <f t="shared" si="23"/>
        <v>327275</v>
      </c>
      <c r="K89" s="72">
        <f t="shared" si="23"/>
        <v>104484</v>
      </c>
      <c r="L89" s="72">
        <f t="shared" si="23"/>
        <v>108600</v>
      </c>
      <c r="M89" s="72"/>
      <c r="N89" s="72">
        <f t="shared" si="23"/>
        <v>-4116</v>
      </c>
      <c r="O89" s="72">
        <f t="shared" si="23"/>
        <v>34429</v>
      </c>
      <c r="P89" s="72">
        <f t="shared" si="23"/>
        <v>1087</v>
      </c>
      <c r="Q89" s="117">
        <f t="shared" si="23"/>
        <v>0</v>
      </c>
      <c r="R89" s="74">
        <f t="shared" si="23"/>
        <v>151657</v>
      </c>
      <c r="S89" s="74">
        <f t="shared" si="23"/>
        <v>35618</v>
      </c>
      <c r="T89" s="74">
        <f t="shared" si="23"/>
        <v>165347</v>
      </c>
      <c r="U89" s="74">
        <f t="shared" si="23"/>
        <v>129729</v>
      </c>
      <c r="V89" s="153">
        <f t="shared" si="23"/>
        <v>0</v>
      </c>
      <c r="W89" s="75">
        <f t="shared" si="23"/>
        <v>457004</v>
      </c>
      <c r="X89" s="73">
        <f t="shared" si="23"/>
        <v>299511</v>
      </c>
      <c r="Y89" s="74">
        <f>SUM(Y65:Y88)</f>
        <v>149493</v>
      </c>
      <c r="Z89" s="74">
        <f aca="true" t="shared" si="24" ref="Z89:AJ89">SUM(Z65:Z88)</f>
        <v>4000</v>
      </c>
      <c r="AA89" s="74">
        <f t="shared" si="24"/>
        <v>4000</v>
      </c>
      <c r="AB89" s="153">
        <f t="shared" si="24"/>
        <v>0</v>
      </c>
      <c r="AC89" s="80">
        <f t="shared" si="24"/>
        <v>108600</v>
      </c>
      <c r="AD89" s="74">
        <f t="shared" si="24"/>
        <v>0</v>
      </c>
      <c r="AE89" s="74">
        <f t="shared" si="24"/>
        <v>0</v>
      </c>
      <c r="AF89" s="74">
        <f t="shared" si="24"/>
        <v>0</v>
      </c>
      <c r="AG89" s="74">
        <f t="shared" si="24"/>
        <v>0</v>
      </c>
      <c r="AH89" s="74">
        <f t="shared" si="24"/>
        <v>0</v>
      </c>
      <c r="AI89" s="153">
        <f t="shared" si="24"/>
        <v>0</v>
      </c>
      <c r="AJ89" s="98">
        <f t="shared" si="24"/>
        <v>0</v>
      </c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</row>
    <row r="90" spans="1:46" ht="13.5" thickBot="1">
      <c r="A90" s="2"/>
      <c r="B90" s="38" t="s">
        <v>37</v>
      </c>
      <c r="C90" s="76">
        <f t="shared" si="4"/>
        <v>0</v>
      </c>
      <c r="D90" s="298">
        <f aca="true" t="shared" si="25" ref="D90:X90">D30+D46+D64+D89</f>
        <v>0</v>
      </c>
      <c r="E90" s="299">
        <v>0</v>
      </c>
      <c r="F90" s="300">
        <v>0</v>
      </c>
      <c r="G90" s="279">
        <v>0</v>
      </c>
      <c r="H90" s="120">
        <f t="shared" si="25"/>
        <v>0</v>
      </c>
      <c r="I90" s="76">
        <f t="shared" si="25"/>
        <v>0</v>
      </c>
      <c r="J90" s="76">
        <f t="shared" si="25"/>
        <v>1107027</v>
      </c>
      <c r="K90" s="76">
        <f t="shared" si="25"/>
        <v>125008</v>
      </c>
      <c r="L90" s="116">
        <f t="shared" si="25"/>
        <v>114010</v>
      </c>
      <c r="M90" s="116">
        <f t="shared" si="25"/>
        <v>0</v>
      </c>
      <c r="N90" s="120">
        <f t="shared" si="25"/>
        <v>10998</v>
      </c>
      <c r="O90" s="120">
        <f t="shared" si="25"/>
        <v>36646</v>
      </c>
      <c r="P90" s="120">
        <f t="shared" si="25"/>
        <v>1142</v>
      </c>
      <c r="Q90" s="184">
        <f t="shared" si="25"/>
        <v>0</v>
      </c>
      <c r="R90" s="299">
        <f t="shared" si="25"/>
        <v>505557</v>
      </c>
      <c r="S90" s="299">
        <f t="shared" si="25"/>
        <v>438674</v>
      </c>
      <c r="T90" s="299">
        <f t="shared" si="25"/>
        <v>1467764</v>
      </c>
      <c r="U90" s="120">
        <f t="shared" si="25"/>
        <v>1029090</v>
      </c>
      <c r="V90" s="184">
        <f t="shared" si="25"/>
        <v>0</v>
      </c>
      <c r="W90" s="849">
        <f t="shared" si="25"/>
        <v>2136117</v>
      </c>
      <c r="X90" s="403">
        <f t="shared" si="25"/>
        <v>910420</v>
      </c>
      <c r="Y90" s="299">
        <f>Y30+Y46+Y64+Y89</f>
        <v>1200941</v>
      </c>
      <c r="Z90" s="299">
        <f>Z30+Z46+Z64+Z89</f>
        <v>13821</v>
      </c>
      <c r="AA90" s="299">
        <f>AA30+AA46+AA64+AA89</f>
        <v>10935</v>
      </c>
      <c r="AB90" s="336"/>
      <c r="AC90" s="298">
        <f>AC30+AC46+AC64+AC89</f>
        <v>114010</v>
      </c>
      <c r="AD90" s="299">
        <f aca="true" t="shared" si="26" ref="AD90:AJ90">AD30+AD46+AD64+AD89</f>
        <v>0</v>
      </c>
      <c r="AE90" s="299">
        <f t="shared" si="26"/>
        <v>0</v>
      </c>
      <c r="AF90" s="299">
        <f t="shared" si="26"/>
        <v>0</v>
      </c>
      <c r="AG90" s="299">
        <f t="shared" si="26"/>
        <v>0</v>
      </c>
      <c r="AH90" s="299">
        <f t="shared" si="26"/>
        <v>0</v>
      </c>
      <c r="AI90" s="336">
        <f t="shared" si="26"/>
        <v>3000</v>
      </c>
      <c r="AJ90" s="300">
        <f t="shared" si="26"/>
        <v>0</v>
      </c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3.5" thickBot="1">
      <c r="A91" s="30"/>
      <c r="B91" s="232" t="s">
        <v>186</v>
      </c>
      <c r="C91" s="233">
        <f aca="true" t="shared" si="27" ref="C91:AJ91">C15+C90</f>
        <v>4547577</v>
      </c>
      <c r="D91" s="234">
        <f t="shared" si="27"/>
        <v>2025821</v>
      </c>
      <c r="E91" s="374">
        <f t="shared" si="27"/>
        <v>408326</v>
      </c>
      <c r="F91" s="374">
        <f t="shared" si="27"/>
        <v>42653</v>
      </c>
      <c r="G91" s="374">
        <f t="shared" si="27"/>
        <v>1470034</v>
      </c>
      <c r="H91" s="235">
        <f t="shared" si="27"/>
        <v>600743</v>
      </c>
      <c r="I91" s="236">
        <f t="shared" si="27"/>
        <v>533994</v>
      </c>
      <c r="J91" s="233">
        <f t="shared" si="27"/>
        <v>15487115</v>
      </c>
      <c r="K91" s="233">
        <f t="shared" si="27"/>
        <v>7648583</v>
      </c>
      <c r="L91" s="237">
        <f t="shared" si="27"/>
        <v>7582538</v>
      </c>
      <c r="M91" s="238">
        <f t="shared" si="27"/>
        <v>0</v>
      </c>
      <c r="N91" s="235">
        <f t="shared" si="27"/>
        <v>66045</v>
      </c>
      <c r="O91" s="235">
        <f t="shared" si="27"/>
        <v>2594549</v>
      </c>
      <c r="P91" s="235">
        <f t="shared" si="27"/>
        <v>75826</v>
      </c>
      <c r="Q91" s="469">
        <f t="shared" si="27"/>
        <v>589012</v>
      </c>
      <c r="R91" s="235">
        <f t="shared" si="27"/>
        <v>2749468</v>
      </c>
      <c r="S91" s="235">
        <f t="shared" si="27"/>
        <v>1831669</v>
      </c>
      <c r="T91" s="302">
        <f t="shared" si="27"/>
        <v>3668955</v>
      </c>
      <c r="U91" s="302">
        <f t="shared" si="27"/>
        <v>1837286</v>
      </c>
      <c r="V91" s="337">
        <f t="shared" si="27"/>
        <v>0</v>
      </c>
      <c r="W91" s="233">
        <f t="shared" si="27"/>
        <v>17324401</v>
      </c>
      <c r="X91" s="440">
        <f t="shared" si="27"/>
        <v>8351300</v>
      </c>
      <c r="Y91" s="302">
        <f t="shared" si="27"/>
        <v>3130700</v>
      </c>
      <c r="Z91" s="364">
        <f t="shared" si="27"/>
        <v>4232952</v>
      </c>
      <c r="AA91" s="302">
        <f t="shared" si="27"/>
        <v>1609449</v>
      </c>
      <c r="AB91" s="337"/>
      <c r="AC91" s="301">
        <f t="shared" si="27"/>
        <v>5833815</v>
      </c>
      <c r="AD91" s="302">
        <f t="shared" si="27"/>
        <v>1694563</v>
      </c>
      <c r="AE91" s="302">
        <f t="shared" si="27"/>
        <v>54160</v>
      </c>
      <c r="AF91" s="364">
        <f t="shared" si="27"/>
        <v>0</v>
      </c>
      <c r="AG91" s="302">
        <f t="shared" si="27"/>
        <v>4000</v>
      </c>
      <c r="AH91" s="302">
        <f t="shared" si="27"/>
        <v>453</v>
      </c>
      <c r="AI91" s="337">
        <f t="shared" si="27"/>
        <v>483386</v>
      </c>
      <c r="AJ91" s="303">
        <f t="shared" si="27"/>
        <v>49931</v>
      </c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3.5" hidden="1" thickBot="1">
      <c r="A92" s="30"/>
      <c r="B92" s="38"/>
      <c r="C92" s="65"/>
      <c r="D92" s="126"/>
      <c r="E92" s="375"/>
      <c r="F92" s="375"/>
      <c r="G92" s="375"/>
      <c r="H92" s="123"/>
      <c r="I92" s="122"/>
      <c r="J92" s="65"/>
      <c r="K92" s="65"/>
      <c r="L92" s="121"/>
      <c r="M92" s="200"/>
      <c r="N92" s="123"/>
      <c r="O92" s="123"/>
      <c r="P92" s="123"/>
      <c r="Q92" s="432"/>
      <c r="R92" s="104"/>
      <c r="S92" s="104"/>
      <c r="T92" s="473"/>
      <c r="U92" s="119"/>
      <c r="V92" s="473"/>
      <c r="W92" s="473"/>
      <c r="X92" s="472"/>
      <c r="Y92" s="305"/>
      <c r="Z92" s="305"/>
      <c r="AA92" s="305"/>
      <c r="AB92" s="338"/>
      <c r="AC92" s="304"/>
      <c r="AD92" s="305"/>
      <c r="AE92" s="305"/>
      <c r="AF92" s="305"/>
      <c r="AG92" s="305"/>
      <c r="AH92" s="305"/>
      <c r="AI92" s="338"/>
      <c r="AJ92" s="306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2.75">
      <c r="A93" s="1010"/>
      <c r="B93" s="1011"/>
      <c r="C93" s="1012"/>
      <c r="D93" s="1012"/>
      <c r="E93" s="1012"/>
      <c r="F93" s="1012"/>
      <c r="G93" s="1012"/>
      <c r="H93" s="1013"/>
      <c r="I93" s="1013"/>
      <c r="J93" s="1013"/>
      <c r="K93" s="1013"/>
      <c r="L93" s="1013"/>
      <c r="M93" s="1013"/>
      <c r="N93" s="1013"/>
      <c r="O93" s="1013"/>
      <c r="P93" s="1013"/>
      <c r="Q93" s="1013"/>
      <c r="R93" s="1013"/>
      <c r="S93" s="1013"/>
      <c r="T93" s="1013"/>
      <c r="U93" s="1013"/>
      <c r="V93" s="1013"/>
      <c r="W93" s="1013"/>
      <c r="X93" s="1013"/>
      <c r="Y93" s="1013"/>
      <c r="Z93" s="1013"/>
      <c r="AA93" s="1013"/>
      <c r="AB93" s="1013"/>
      <c r="AC93" s="1014"/>
      <c r="AD93" s="1014"/>
      <c r="AE93" s="1014"/>
      <c r="AF93" s="1014"/>
      <c r="AG93" s="1014"/>
      <c r="AH93" s="1014"/>
      <c r="AI93" s="1014"/>
      <c r="AJ93" s="101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12.75" hidden="1">
      <c r="A94" s="1015"/>
      <c r="B94" s="1016"/>
      <c r="C94" s="1017"/>
      <c r="D94" s="1017"/>
      <c r="E94" s="1017"/>
      <c r="F94" s="1017"/>
      <c r="G94" s="1017"/>
      <c r="H94" s="1017"/>
      <c r="I94" s="1017"/>
      <c r="J94" s="1017"/>
      <c r="K94" s="1018"/>
      <c r="L94" s="1018"/>
      <c r="M94" s="1018"/>
      <c r="N94" s="1018"/>
      <c r="O94" s="1018"/>
      <c r="P94" s="1018"/>
      <c r="Q94" s="1018"/>
      <c r="R94" s="1018"/>
      <c r="S94" s="1018"/>
      <c r="T94" s="1018"/>
      <c r="U94" s="1018"/>
      <c r="V94" s="1018"/>
      <c r="W94" s="1018"/>
      <c r="X94" s="1018"/>
      <c r="Y94" s="1018"/>
      <c r="Z94" s="1018"/>
      <c r="AA94" s="1018"/>
      <c r="AB94" s="1018"/>
      <c r="AC94" s="1019"/>
      <c r="AD94" s="1019"/>
      <c r="AE94" s="1016"/>
      <c r="AF94" s="1018"/>
      <c r="AG94" s="1017"/>
      <c r="AH94" s="1017"/>
      <c r="AI94" s="1017"/>
      <c r="AJ94" s="1017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ht="12.75" hidden="1">
      <c r="A95" s="478"/>
      <c r="B95" s="1007"/>
      <c r="C95" s="1008"/>
      <c r="D95" s="1008"/>
      <c r="E95" s="1008"/>
      <c r="F95" s="1008"/>
      <c r="G95" s="1008"/>
      <c r="H95" s="1008"/>
      <c r="I95" s="1008"/>
      <c r="J95" s="1008"/>
      <c r="K95" s="1008"/>
      <c r="L95" s="1008"/>
      <c r="M95" s="1008"/>
      <c r="N95" s="1008"/>
      <c r="O95" s="1008"/>
      <c r="P95" s="1008"/>
      <c r="Q95" s="1008"/>
      <c r="R95" s="1008"/>
      <c r="S95" s="1008"/>
      <c r="T95" s="1008"/>
      <c r="U95" s="1008"/>
      <c r="V95" s="1008"/>
      <c r="W95" s="1008"/>
      <c r="X95" s="1008"/>
      <c r="Y95" s="1008"/>
      <c r="Z95" s="1008"/>
      <c r="AA95" s="1008"/>
      <c r="AB95" s="1008"/>
      <c r="AC95" s="1009"/>
      <c r="AD95" s="1009"/>
      <c r="AE95" s="1007"/>
      <c r="AF95" s="1008"/>
      <c r="AG95" s="1008"/>
      <c r="AH95" s="1008"/>
      <c r="AI95" s="1008"/>
      <c r="AJ95" s="1008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ht="12.75">
      <c r="A96" s="46">
        <v>1</v>
      </c>
      <c r="B96" s="47" t="s">
        <v>16</v>
      </c>
      <c r="C96" s="56">
        <f>D96+H96</f>
        <v>0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8">
        <v>0</v>
      </c>
      <c r="J96" s="56">
        <f>K96+O96+P96+Q96+R96+S96</f>
        <v>95490</v>
      </c>
      <c r="K96" s="57">
        <f>L96+N96</f>
        <v>0</v>
      </c>
      <c r="L96" s="57">
        <f>L24</f>
        <v>0</v>
      </c>
      <c r="M96" s="57"/>
      <c r="N96" s="57">
        <f>N21</f>
        <v>0</v>
      </c>
      <c r="O96" s="57">
        <f>O24</f>
        <v>0</v>
      </c>
      <c r="P96" s="57">
        <f>P24</f>
        <v>0</v>
      </c>
      <c r="Q96" s="57">
        <f>Q21</f>
        <v>0</v>
      </c>
      <c r="R96" s="129">
        <v>0</v>
      </c>
      <c r="S96" s="129">
        <f>S19+S36+S41+S43+S44+S45+S51+S58+S61+S63+S68+S76+S77+S79+S82+S84+S85+S86+S87</f>
        <v>95490</v>
      </c>
      <c r="T96" s="57">
        <f>S96+U96</f>
        <v>0</v>
      </c>
      <c r="U96" s="129">
        <f>U19+U36+U41+U43+U44+U45+U51+U58+U61+U63+U68+U76+U77+U79+U82+U84+U85+U86+U87</f>
        <v>-95490</v>
      </c>
      <c r="V96" s="58">
        <v>0</v>
      </c>
      <c r="W96" s="280">
        <f>J96+U96+V96</f>
        <v>0</v>
      </c>
      <c r="X96" s="81">
        <v>0</v>
      </c>
      <c r="Y96" s="129">
        <v>0</v>
      </c>
      <c r="Z96" s="129">
        <v>0</v>
      </c>
      <c r="AA96" s="252">
        <v>0</v>
      </c>
      <c r="AB96" s="339"/>
      <c r="AC96" s="349">
        <v>0</v>
      </c>
      <c r="AD96" s="252">
        <v>0</v>
      </c>
      <c r="AE96" s="252">
        <v>0</v>
      </c>
      <c r="AF96" s="252">
        <v>0</v>
      </c>
      <c r="AG96" s="252">
        <v>0</v>
      </c>
      <c r="AH96" s="252">
        <v>0</v>
      </c>
      <c r="AI96" s="252">
        <v>0</v>
      </c>
      <c r="AJ96" s="307">
        <v>0</v>
      </c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1:46" ht="12.75">
      <c r="A97" s="44">
        <v>3</v>
      </c>
      <c r="B97" s="41" t="s">
        <v>16</v>
      </c>
      <c r="C97" s="52">
        <f>D97+H97</f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60">
        <v>0</v>
      </c>
      <c r="J97" s="59">
        <f>K97+O97+P97+Q97+R97+S97</f>
        <v>1011537</v>
      </c>
      <c r="K97" s="55">
        <f>L97+N97</f>
        <v>125008</v>
      </c>
      <c r="L97" s="55">
        <f>L22+L26+L47+L59+L67+L74</f>
        <v>114010</v>
      </c>
      <c r="M97" s="55">
        <f>M23</f>
        <v>0</v>
      </c>
      <c r="N97" s="55">
        <f>N22+N26+N38+N47+N74</f>
        <v>10998</v>
      </c>
      <c r="O97" s="55">
        <f>O22+O26+O47+O59+O67+O74</f>
        <v>36646</v>
      </c>
      <c r="P97" s="55">
        <f>P22+P26+P47+P59+P67+P74</f>
        <v>1142</v>
      </c>
      <c r="Q97" s="55">
        <f>Q19+Q20+Q28</f>
        <v>0</v>
      </c>
      <c r="R97" s="54">
        <f>R20+R21+R24+R25+R26+R32+R33+R35+R37+R42+R47+R48+R49+R50+R52+R56+R57+R60+R62+R66+R69+R71+R75+R78+R80+R81+R83</f>
        <v>505557</v>
      </c>
      <c r="S97" s="54">
        <f>S18+S20+S39+S47+S48+S52+S53+S59+S62</f>
        <v>343184</v>
      </c>
      <c r="T97" s="55">
        <f>S97+U97</f>
        <v>1467764</v>
      </c>
      <c r="U97" s="54">
        <f>U20+U23+U25+U27+U32+U34+U39+U40+U47+U48+U52+U53+U54+U55+U56+U62+U65+U66+U69+U72+U73+U78+U80+U81</f>
        <v>1124580</v>
      </c>
      <c r="V97" s="60">
        <f>V50</f>
        <v>0</v>
      </c>
      <c r="W97" s="172">
        <f>J97+U97+V97</f>
        <v>2136117</v>
      </c>
      <c r="X97" s="53">
        <f>X22+X25+X27+X31+X34+X38+X40+X48+X52+X53+X65+X67+X72+X73+X74+X81</f>
        <v>910420</v>
      </c>
      <c r="Y97" s="54">
        <f>Y18+Y21+Y22+Y23+Y24+Y26+Y31+Y33+Y37+Y39+Y48+Y49+Y53+Y54+Y55+Y57+Y60+Y70+Y74+Y75+Y83</f>
        <v>1200941</v>
      </c>
      <c r="Z97" s="54">
        <f>Z23+Z34+Z52+Z53+Z70</f>
        <v>13821</v>
      </c>
      <c r="AA97" s="54">
        <f>AA35+AA42+AA50+AA71</f>
        <v>10935</v>
      </c>
      <c r="AB97" s="182"/>
      <c r="AC97" s="53">
        <f>AC22+AC26+AC47+AC59+AC67+AC74</f>
        <v>114010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f>AI26</f>
        <v>3000</v>
      </c>
      <c r="AJ97" s="150">
        <v>0</v>
      </c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1:46" ht="12.75">
      <c r="A98" s="45">
        <v>5</v>
      </c>
      <c r="B98" s="424" t="s">
        <v>16</v>
      </c>
      <c r="C98" s="425">
        <f>D98+H98</f>
        <v>0</v>
      </c>
      <c r="D98" s="426">
        <v>0</v>
      </c>
      <c r="E98" s="426">
        <v>0</v>
      </c>
      <c r="F98" s="426">
        <v>0</v>
      </c>
      <c r="G98" s="426">
        <v>0</v>
      </c>
      <c r="H98" s="62">
        <v>0</v>
      </c>
      <c r="I98" s="63">
        <v>0</v>
      </c>
      <c r="J98" s="61">
        <f>K98+O98+P98+Q98+R98+S98</f>
        <v>0</v>
      </c>
      <c r="K98" s="62">
        <v>0</v>
      </c>
      <c r="L98" s="62">
        <v>0</v>
      </c>
      <c r="M98" s="62"/>
      <c r="N98" s="62">
        <v>0</v>
      </c>
      <c r="O98" s="62">
        <v>0</v>
      </c>
      <c r="P98" s="62">
        <v>0</v>
      </c>
      <c r="Q98" s="62">
        <v>0</v>
      </c>
      <c r="R98" s="1020">
        <v>0</v>
      </c>
      <c r="S98" s="1020">
        <v>0</v>
      </c>
      <c r="T98" s="62">
        <v>0</v>
      </c>
      <c r="U98" s="130">
        <v>0</v>
      </c>
      <c r="V98" s="63">
        <v>0</v>
      </c>
      <c r="W98" s="1032">
        <f>J98+U98+V98</f>
        <v>0</v>
      </c>
      <c r="X98" s="82">
        <v>0</v>
      </c>
      <c r="Y98" s="130">
        <v>0</v>
      </c>
      <c r="Z98" s="130">
        <v>0</v>
      </c>
      <c r="AA98" s="308">
        <v>0</v>
      </c>
      <c r="AB98" s="340"/>
      <c r="AC98" s="350">
        <v>0</v>
      </c>
      <c r="AD98" s="308">
        <v>0</v>
      </c>
      <c r="AE98" s="308">
        <v>0</v>
      </c>
      <c r="AF98" s="308">
        <v>0</v>
      </c>
      <c r="AG98" s="308">
        <v>0</v>
      </c>
      <c r="AH98" s="308">
        <v>0</v>
      </c>
      <c r="AI98" s="308">
        <v>0</v>
      </c>
      <c r="AJ98" s="309">
        <v>0</v>
      </c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1:46" ht="12.75">
      <c r="A99" s="1033" t="s">
        <v>16</v>
      </c>
      <c r="B99" s="1033"/>
      <c r="C99" s="127">
        <f>SUM(C96:C98)</f>
        <v>0</v>
      </c>
      <c r="D99" s="1034">
        <f>SUM(D96:D98)</f>
        <v>0</v>
      </c>
      <c r="E99" s="1034">
        <f>SUM(E96:E98)</f>
        <v>0</v>
      </c>
      <c r="F99" s="1034">
        <f>SUM(F96:F98)</f>
        <v>0</v>
      </c>
      <c r="G99" s="1034">
        <f>SUM(G96:G98)</f>
        <v>0</v>
      </c>
      <c r="H99" s="1034">
        <f aca="true" t="shared" si="28" ref="H99:Q99">SUM(H96:H98)</f>
        <v>0</v>
      </c>
      <c r="I99" s="1035">
        <f t="shared" si="28"/>
        <v>0</v>
      </c>
      <c r="J99" s="127">
        <f>K99+O99+P99+Q99+R99+S99</f>
        <v>1107027</v>
      </c>
      <c r="K99" s="1034">
        <f t="shared" si="28"/>
        <v>125008</v>
      </c>
      <c r="L99" s="1034">
        <f t="shared" si="28"/>
        <v>114010</v>
      </c>
      <c r="M99" s="1034">
        <f t="shared" si="28"/>
        <v>0</v>
      </c>
      <c r="N99" s="1034">
        <f t="shared" si="28"/>
        <v>10998</v>
      </c>
      <c r="O99" s="1034">
        <f t="shared" si="28"/>
        <v>36646</v>
      </c>
      <c r="P99" s="1034">
        <f t="shared" si="28"/>
        <v>1142</v>
      </c>
      <c r="Q99" s="1034">
        <f t="shared" si="28"/>
        <v>0</v>
      </c>
      <c r="R99" s="311">
        <f aca="true" t="shared" si="29" ref="R99:AJ99">SUM(R96:R98)</f>
        <v>505557</v>
      </c>
      <c r="S99" s="311">
        <f t="shared" si="29"/>
        <v>438674</v>
      </c>
      <c r="T99" s="1034">
        <f t="shared" si="29"/>
        <v>1467764</v>
      </c>
      <c r="U99" s="1034">
        <f t="shared" si="29"/>
        <v>1029090</v>
      </c>
      <c r="V99" s="124">
        <f t="shared" si="29"/>
        <v>0</v>
      </c>
      <c r="W99" s="127">
        <f t="shared" si="29"/>
        <v>2136117</v>
      </c>
      <c r="X99" s="310">
        <f t="shared" si="29"/>
        <v>910420</v>
      </c>
      <c r="Y99" s="311">
        <f>SUM(Y96:Y98)</f>
        <v>1200941</v>
      </c>
      <c r="Z99" s="311">
        <f>SUM(Z96:Z98)</f>
        <v>13821</v>
      </c>
      <c r="AA99" s="311">
        <f t="shared" si="29"/>
        <v>10935</v>
      </c>
      <c r="AB99" s="341"/>
      <c r="AC99" s="310">
        <f t="shared" si="29"/>
        <v>114010</v>
      </c>
      <c r="AD99" s="311">
        <f t="shared" si="29"/>
        <v>0</v>
      </c>
      <c r="AE99" s="311">
        <f t="shared" si="29"/>
        <v>0</v>
      </c>
      <c r="AF99" s="311">
        <f t="shared" si="29"/>
        <v>0</v>
      </c>
      <c r="AG99" s="311">
        <f t="shared" si="29"/>
        <v>0</v>
      </c>
      <c r="AH99" s="311">
        <f t="shared" si="29"/>
        <v>0</v>
      </c>
      <c r="AI99" s="341">
        <f>SUM(AI96:AI98)</f>
        <v>3000</v>
      </c>
      <c r="AJ99" s="124">
        <f t="shared" si="29"/>
        <v>0</v>
      </c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1:46" ht="12.75">
      <c r="A100" s="49"/>
      <c r="B100" s="49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1:46" ht="12.75">
      <c r="A101" t="s">
        <v>38</v>
      </c>
      <c r="C101" s="2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1:46" ht="12.75">
      <c r="A102" t="s">
        <v>39</v>
      </c>
      <c r="B102" t="s">
        <v>40</v>
      </c>
      <c r="C102" s="2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1:46" ht="12.75">
      <c r="A103" t="s">
        <v>41</v>
      </c>
      <c r="B103" t="s">
        <v>42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1:46" ht="12.75">
      <c r="A104" t="s">
        <v>43</v>
      </c>
      <c r="B104" t="s">
        <v>44</v>
      </c>
      <c r="C104" s="2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1:46" ht="12.75">
      <c r="A105" s="4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1:46" ht="12.75">
      <c r="A106" s="4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1:46" ht="12.75">
      <c r="A107" s="4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1:46" ht="12.75">
      <c r="A108" s="4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1:46" ht="12.75">
      <c r="A109" s="4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  <row r="110" spans="1:46" ht="12.75">
      <c r="A110" s="4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</row>
    <row r="111" spans="1:46" ht="12.75">
      <c r="A111" s="4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</row>
    <row r="112" spans="1:46" ht="12.75">
      <c r="A112" s="4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</row>
    <row r="113" spans="1:46" ht="12.75">
      <c r="A113" s="4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</row>
    <row r="114" spans="1:46" ht="12.75">
      <c r="A114" s="4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</row>
    <row r="115" spans="1:46" ht="12.75">
      <c r="A115" s="4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</row>
    <row r="116" spans="1:46" ht="12.75">
      <c r="A116" s="4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</row>
    <row r="117" spans="1:46" ht="12.75">
      <c r="A117" s="4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</row>
    <row r="118" spans="1:46" ht="12.75">
      <c r="A118" s="4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</row>
    <row r="119" spans="1:46" ht="12.75">
      <c r="A119" s="4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</row>
    <row r="120" spans="1:46" ht="12.75">
      <c r="A120" s="4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</row>
    <row r="121" spans="1:46" ht="12.75">
      <c r="A121" s="4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</row>
    <row r="122" spans="3:46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</row>
    <row r="123" spans="3:46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</row>
    <row r="124" spans="3:46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</row>
    <row r="125" spans="3:46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</row>
    <row r="126" spans="3:46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</row>
    <row r="127" spans="3:46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</row>
    <row r="128" spans="3:46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</row>
    <row r="129" spans="3:46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</row>
    <row r="130" spans="3:46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</row>
    <row r="131" spans="3:46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</row>
    <row r="132" spans="3:46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</row>
    <row r="133" spans="3:46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</row>
    <row r="134" spans="3:46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</row>
  </sheetData>
  <mergeCells count="1">
    <mergeCell ref="G11:I11"/>
  </mergeCells>
  <printOptions horizontalCentered="1"/>
  <pageMargins left="0" right="0" top="0.3937007874015748" bottom="0" header="0.31496062992125984" footer="0.5118110236220472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1997-07-29T09:08:10Z</dcterms:created>
  <cp:category/>
  <cp:version/>
  <cp:contentType/>
  <cp:contentStatus/>
</cp:coreProperties>
</file>