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čerpání Q skut 2010" sheetId="1" r:id="rId1"/>
  </sheets>
  <definedNames/>
  <calcPr fullCalcOnLoad="1"/>
</workbook>
</file>

<file path=xl/sharedStrings.xml><?xml version="1.0" encoding="utf-8"?>
<sst xmlns="http://schemas.openxmlformats.org/spreadsheetml/2006/main" count="74" uniqueCount="20">
  <si>
    <t>Rovnoměrnost čerpání výdajů kapitoly 312 - Ministerstvo financí</t>
  </si>
  <si>
    <t>Celkové výdaje</t>
  </si>
  <si>
    <t>celoroční</t>
  </si>
  <si>
    <t>1. čtvrtletí</t>
  </si>
  <si>
    <t>2. čtvrtletí</t>
  </si>
  <si>
    <t>3. čtvrtletí</t>
  </si>
  <si>
    <t>4. čtvrtletí</t>
  </si>
  <si>
    <t>KAPITOLA CELKEM</t>
  </si>
  <si>
    <t>v tis. Kč</t>
  </si>
  <si>
    <t>% podíl na roč. výsl.</t>
  </si>
  <si>
    <t>v tom:</t>
  </si>
  <si>
    <t>Ministerstvo financí</t>
  </si>
  <si>
    <t>územní finanční orgány</t>
  </si>
  <si>
    <t>Generální ředitelství cel</t>
  </si>
  <si>
    <t>Kapitálové výdaje:</t>
  </si>
  <si>
    <t>Běžné výdaje:</t>
  </si>
  <si>
    <t>Úřad pro zastupování státu</t>
  </si>
  <si>
    <t>ve věcech majetkových</t>
  </si>
  <si>
    <t>v průběhu roku 2010</t>
  </si>
  <si>
    <t>skutečnost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</si>
</sst>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0"/>
    </font>
    <font>
      <b/>
      <sz val="14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K22" sqref="K22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18</v>
      </c>
      <c r="B2" s="2"/>
      <c r="C2" s="2"/>
      <c r="D2" s="2"/>
      <c r="E2" s="2"/>
      <c r="F2" s="2"/>
      <c r="G2" s="2"/>
    </row>
    <row r="4" ht="15.75">
      <c r="A4" s="3" t="s">
        <v>1</v>
      </c>
    </row>
    <row r="5" ht="13.5" thickBot="1"/>
    <row r="6" spans="1:7" ht="12.75">
      <c r="A6" s="8"/>
      <c r="B6" s="9"/>
      <c r="C6" s="12" t="s">
        <v>19</v>
      </c>
      <c r="D6" s="12"/>
      <c r="E6" s="12"/>
      <c r="F6" s="12"/>
      <c r="G6" s="13"/>
    </row>
    <row r="7" spans="1:7" ht="13.5" thickBot="1">
      <c r="A7" s="10"/>
      <c r="B7" s="7"/>
      <c r="C7" s="14" t="s">
        <v>2</v>
      </c>
      <c r="D7" s="14" t="s">
        <v>3</v>
      </c>
      <c r="E7" s="14" t="s">
        <v>4</v>
      </c>
      <c r="F7" s="14" t="s">
        <v>5</v>
      </c>
      <c r="G7" s="7" t="s">
        <v>6</v>
      </c>
    </row>
    <row r="8" spans="1:8" ht="12.75">
      <c r="A8" s="11" t="s">
        <v>7</v>
      </c>
      <c r="B8" s="18" t="s">
        <v>8</v>
      </c>
      <c r="C8" s="20">
        <f>C11+C13+C15+C17</f>
        <v>16712960</v>
      </c>
      <c r="D8" s="20">
        <f>D11+D13+D15+D17</f>
        <v>2789857</v>
      </c>
      <c r="E8" s="20">
        <f>E11+E13+E15+E17</f>
        <v>3953860</v>
      </c>
      <c r="F8" s="20">
        <f>F11+F13+F15+F17</f>
        <v>3863877</v>
      </c>
      <c r="G8" s="21">
        <f>G11+G13+G15+G17</f>
        <v>6105366</v>
      </c>
      <c r="H8" s="5"/>
    </row>
    <row r="9" spans="1:7" ht="13.5" thickBot="1">
      <c r="A9" s="10"/>
      <c r="B9" s="7" t="s">
        <v>9</v>
      </c>
      <c r="C9" s="15">
        <f>D9+E9+F9+G9</f>
        <v>100</v>
      </c>
      <c r="D9" s="15">
        <f>ROUND(D8/C8*100,1)</f>
        <v>16.7</v>
      </c>
      <c r="E9" s="15">
        <f>ROUND(E8/C8*100,1)</f>
        <v>23.7</v>
      </c>
      <c r="F9" s="15">
        <f>ROUND(F8/C8*100,1)</f>
        <v>23.1</v>
      </c>
      <c r="G9" s="6">
        <f>ROUND(G8/C8*100,1)</f>
        <v>36.5</v>
      </c>
    </row>
    <row r="10" spans="1:7" ht="12.75">
      <c r="A10" s="17" t="s">
        <v>10</v>
      </c>
      <c r="B10" s="18"/>
      <c r="C10" s="19"/>
      <c r="D10" s="19"/>
      <c r="E10" s="19"/>
      <c r="F10" s="19"/>
      <c r="G10" s="18"/>
    </row>
    <row r="11" spans="1:9" ht="12.75">
      <c r="A11" s="11" t="s">
        <v>11</v>
      </c>
      <c r="B11" s="18" t="s">
        <v>8</v>
      </c>
      <c r="C11" s="20">
        <f aca="true" t="shared" si="0" ref="C11:C18">D11+E11+F11+G11</f>
        <v>3322409</v>
      </c>
      <c r="D11" s="20">
        <f>D27+D43</f>
        <v>569979</v>
      </c>
      <c r="E11" s="20">
        <f>E27+E43</f>
        <v>723120</v>
      </c>
      <c r="F11" s="20">
        <f>F27+F43</f>
        <v>656548</v>
      </c>
      <c r="G11" s="21">
        <f>G27+G43</f>
        <v>1372762</v>
      </c>
      <c r="I11" s="5"/>
    </row>
    <row r="12" spans="1:8" ht="12.75">
      <c r="A12" s="17"/>
      <c r="B12" s="18" t="s">
        <v>9</v>
      </c>
      <c r="C12" s="22">
        <f t="shared" si="0"/>
        <v>100</v>
      </c>
      <c r="D12" s="22">
        <f>ROUND(D11/C11*100,1)</f>
        <v>17.2</v>
      </c>
      <c r="E12" s="22">
        <f>ROUND(E11/C11*100,1)</f>
        <v>21.8</v>
      </c>
      <c r="F12" s="22">
        <f>ROUND(F11/C11*100,1)</f>
        <v>19.8</v>
      </c>
      <c r="G12" s="23">
        <f>ROUND(G11/C11*100,1)-0.1</f>
        <v>41.199999999999996</v>
      </c>
      <c r="H12" s="31"/>
    </row>
    <row r="13" spans="1:7" ht="12.75">
      <c r="A13" s="11" t="s">
        <v>12</v>
      </c>
      <c r="B13" s="18" t="s">
        <v>8</v>
      </c>
      <c r="C13" s="20">
        <f t="shared" si="0"/>
        <v>7424143</v>
      </c>
      <c r="D13" s="20">
        <f>D29+D45</f>
        <v>1224495</v>
      </c>
      <c r="E13" s="20">
        <f>E29+E45</f>
        <v>1769063</v>
      </c>
      <c r="F13" s="20">
        <f>F29+F45</f>
        <v>1787151</v>
      </c>
      <c r="G13" s="21">
        <f>G29+G45</f>
        <v>2643434</v>
      </c>
    </row>
    <row r="14" spans="1:8" ht="12.75">
      <c r="A14" s="17"/>
      <c r="B14" s="18" t="s">
        <v>9</v>
      </c>
      <c r="C14" s="22">
        <f t="shared" si="0"/>
        <v>100</v>
      </c>
      <c r="D14" s="22">
        <f>ROUND(D13/C13*100,1)</f>
        <v>16.5</v>
      </c>
      <c r="E14" s="22">
        <f>ROUND(E13/C13*100,1)</f>
        <v>23.8</v>
      </c>
      <c r="F14" s="22">
        <f>ROUND(F13/C13*100,1)</f>
        <v>24.1</v>
      </c>
      <c r="G14" s="23">
        <f>ROUND(G13/C13*100,1)</f>
        <v>35.6</v>
      </c>
      <c r="H14" s="31"/>
    </row>
    <row r="15" spans="1:8" ht="12.75">
      <c r="A15" s="11" t="s">
        <v>13</v>
      </c>
      <c r="B15" s="18" t="s">
        <v>8</v>
      </c>
      <c r="C15" s="20">
        <f t="shared" si="0"/>
        <v>4338739</v>
      </c>
      <c r="D15" s="20">
        <f>D31+D47</f>
        <v>717062</v>
      </c>
      <c r="E15" s="20">
        <f>E31+E47</f>
        <v>1075809</v>
      </c>
      <c r="F15" s="20">
        <f>F31+F47</f>
        <v>1050744</v>
      </c>
      <c r="G15" s="21">
        <f>G31+G47</f>
        <v>1495124</v>
      </c>
      <c r="H15" s="31"/>
    </row>
    <row r="16" spans="1:8" ht="12.75">
      <c r="A16" s="11"/>
      <c r="B16" s="24" t="s">
        <v>9</v>
      </c>
      <c r="C16" s="25">
        <f t="shared" si="0"/>
        <v>100</v>
      </c>
      <c r="D16" s="25">
        <f>ROUND(D15/C15*100,1)</f>
        <v>16.5</v>
      </c>
      <c r="E16" s="25">
        <f>ROUND(E15/C15*100,1)</f>
        <v>24.8</v>
      </c>
      <c r="F16" s="25">
        <f>ROUND(F15/C15*100,1)</f>
        <v>24.2</v>
      </c>
      <c r="G16" s="26">
        <f>ROUND(G15/C15*100,1)</f>
        <v>34.5</v>
      </c>
      <c r="H16" s="31"/>
    </row>
    <row r="17" spans="1:8" ht="12.75">
      <c r="A17" s="27" t="s">
        <v>16</v>
      </c>
      <c r="B17" s="28" t="s">
        <v>8</v>
      </c>
      <c r="C17" s="29">
        <f t="shared" si="0"/>
        <v>1627669</v>
      </c>
      <c r="D17" s="29">
        <f>D33+D49</f>
        <v>278321</v>
      </c>
      <c r="E17" s="29">
        <f>E33+E49</f>
        <v>385868</v>
      </c>
      <c r="F17" s="29">
        <f>F33+F49</f>
        <v>369434</v>
      </c>
      <c r="G17" s="30">
        <f>G33+G49</f>
        <v>594046</v>
      </c>
      <c r="H17" s="31"/>
    </row>
    <row r="18" spans="1:8" ht="13.5" thickBot="1">
      <c r="A18" s="10" t="s">
        <v>17</v>
      </c>
      <c r="B18" s="7" t="s">
        <v>9</v>
      </c>
      <c r="C18" s="15">
        <f t="shared" si="0"/>
        <v>100</v>
      </c>
      <c r="D18" s="15">
        <f>ROUND(D17/C17*100,1)</f>
        <v>17.1</v>
      </c>
      <c r="E18" s="15">
        <f>ROUND(E17/C17*100,1)</f>
        <v>23.7</v>
      </c>
      <c r="F18" s="15">
        <f>ROUND(F17/C17*100,1)</f>
        <v>22.7</v>
      </c>
      <c r="G18" s="6">
        <f>ROUND(G17/C17*100,1)</f>
        <v>36.5</v>
      </c>
      <c r="H18" s="31"/>
    </row>
    <row r="19" ht="12.75">
      <c r="H19" s="31"/>
    </row>
    <row r="20" spans="1:8" ht="15.75">
      <c r="A20" s="4" t="s">
        <v>14</v>
      </c>
      <c r="H20" s="31"/>
    </row>
    <row r="21" ht="13.5" thickBot="1">
      <c r="H21" s="31"/>
    </row>
    <row r="22" spans="1:8" ht="12.75">
      <c r="A22" s="8"/>
      <c r="B22" s="9"/>
      <c r="C22" s="12" t="s">
        <v>19</v>
      </c>
      <c r="D22" s="12"/>
      <c r="E22" s="12"/>
      <c r="F22" s="12"/>
      <c r="G22" s="13"/>
      <c r="H22" s="31"/>
    </row>
    <row r="23" spans="1:8" ht="13.5" thickBot="1">
      <c r="A23" s="10"/>
      <c r="B23" s="7"/>
      <c r="C23" s="14" t="s">
        <v>2</v>
      </c>
      <c r="D23" s="14" t="s">
        <v>3</v>
      </c>
      <c r="E23" s="14" t="s">
        <v>4</v>
      </c>
      <c r="F23" s="14" t="s">
        <v>5</v>
      </c>
      <c r="G23" s="7" t="s">
        <v>6</v>
      </c>
      <c r="H23" s="31"/>
    </row>
    <row r="24" spans="1:8" ht="12.75">
      <c r="A24" s="11" t="s">
        <v>7</v>
      </c>
      <c r="B24" s="18" t="s">
        <v>8</v>
      </c>
      <c r="C24" s="20">
        <f>D24+E24+F24+G24</f>
        <v>1400364</v>
      </c>
      <c r="D24" s="20">
        <f>D27+D29+D31+D33</f>
        <v>224105</v>
      </c>
      <c r="E24" s="20">
        <f>E27+E29+E31+E33</f>
        <v>194159</v>
      </c>
      <c r="F24" s="20">
        <f>F27+F29+F31+F33</f>
        <v>152418</v>
      </c>
      <c r="G24" s="21">
        <f>G27+G29+G31+G33</f>
        <v>829682</v>
      </c>
      <c r="H24" s="31"/>
    </row>
    <row r="25" spans="1:8" ht="13.5" thickBot="1">
      <c r="A25" s="10"/>
      <c r="B25" s="7" t="s">
        <v>9</v>
      </c>
      <c r="C25" s="15">
        <f>D25+E25+F25+G25</f>
        <v>100</v>
      </c>
      <c r="D25" s="15">
        <f>ROUND(D24/C24*100,1)</f>
        <v>16</v>
      </c>
      <c r="E25" s="15">
        <f>ROUND(E24/C24*100,1)</f>
        <v>13.9</v>
      </c>
      <c r="F25" s="15">
        <f>ROUND(F24/C24*100,1)</f>
        <v>10.9</v>
      </c>
      <c r="G25" s="6">
        <f>ROUND(G24/C24*100,1)</f>
        <v>59.2</v>
      </c>
      <c r="H25" s="31"/>
    </row>
    <row r="26" spans="1:8" ht="12.75">
      <c r="A26" s="17" t="s">
        <v>10</v>
      </c>
      <c r="B26" s="18"/>
      <c r="C26" s="19"/>
      <c r="D26" s="19"/>
      <c r="E26" s="19"/>
      <c r="F26" s="19"/>
      <c r="G26" s="18"/>
      <c r="H26" s="31"/>
    </row>
    <row r="27" spans="1:8" ht="12.75">
      <c r="A27" s="11" t="s">
        <v>11</v>
      </c>
      <c r="B27" s="18" t="s">
        <v>8</v>
      </c>
      <c r="C27" s="20">
        <f>SUM(D27:G27)</f>
        <v>918755</v>
      </c>
      <c r="D27" s="20">
        <v>209584</v>
      </c>
      <c r="E27" s="20">
        <f>326601-D27</f>
        <v>117017</v>
      </c>
      <c r="F27" s="20">
        <f>441958-E27-D27</f>
        <v>115357</v>
      </c>
      <c r="G27" s="21">
        <f>918754+1-D27-E27-F27</f>
        <v>476797</v>
      </c>
      <c r="H27" s="31"/>
    </row>
    <row r="28" spans="1:8" ht="12.75">
      <c r="A28" s="17"/>
      <c r="B28" s="18" t="s">
        <v>9</v>
      </c>
      <c r="C28" s="22">
        <f aca="true" t="shared" si="1" ref="C28:C34">D28+E28+F28+G28</f>
        <v>100</v>
      </c>
      <c r="D28" s="22">
        <f>ROUND(D27/C27*100,1)</f>
        <v>22.8</v>
      </c>
      <c r="E28" s="22">
        <f>ROUND(E27/C27*100,1)</f>
        <v>12.7</v>
      </c>
      <c r="F28" s="22">
        <f>ROUND(F27/C27*100,1)</f>
        <v>12.6</v>
      </c>
      <c r="G28" s="23">
        <f>ROUND(G27/C27*100,1)</f>
        <v>51.9</v>
      </c>
      <c r="H28" s="31"/>
    </row>
    <row r="29" spans="1:8" ht="12.75">
      <c r="A29" s="11" t="s">
        <v>12</v>
      </c>
      <c r="B29" s="18" t="s">
        <v>8</v>
      </c>
      <c r="C29" s="20">
        <f t="shared" si="1"/>
        <v>200359</v>
      </c>
      <c r="D29" s="20">
        <v>2374</v>
      </c>
      <c r="E29" s="20">
        <f>19078-D29</f>
        <v>16704</v>
      </c>
      <c r="F29" s="20">
        <f>38759-E29-D29</f>
        <v>19681</v>
      </c>
      <c r="G29" s="21">
        <f>200359-D29-E29-F29</f>
        <v>161600</v>
      </c>
      <c r="H29" s="31"/>
    </row>
    <row r="30" spans="1:8" ht="12.75">
      <c r="A30" s="17"/>
      <c r="B30" s="18" t="s">
        <v>9</v>
      </c>
      <c r="C30" s="22">
        <f t="shared" si="1"/>
        <v>100</v>
      </c>
      <c r="D30" s="22">
        <f>ROUND(D29/C29*100,1)</f>
        <v>1.2</v>
      </c>
      <c r="E30" s="22">
        <f>ROUND(E29/C29*100,1)</f>
        <v>8.3</v>
      </c>
      <c r="F30" s="22">
        <f>ROUND(F29/C29*100,1)</f>
        <v>9.8</v>
      </c>
      <c r="G30" s="23">
        <f>ROUND(G29/C29*100,1)</f>
        <v>80.7</v>
      </c>
      <c r="H30" s="31"/>
    </row>
    <row r="31" spans="1:8" ht="12.75">
      <c r="A31" s="11" t="s">
        <v>13</v>
      </c>
      <c r="B31" s="18" t="s">
        <v>8</v>
      </c>
      <c r="C31" s="20">
        <f t="shared" si="1"/>
        <v>156118</v>
      </c>
      <c r="D31" s="20">
        <v>0</v>
      </c>
      <c r="E31" s="20">
        <f>37014-D31</f>
        <v>37014</v>
      </c>
      <c r="F31" s="20">
        <f>48155-E31-D31</f>
        <v>11141</v>
      </c>
      <c r="G31" s="21">
        <f>156118-D31-E31-F31</f>
        <v>107963</v>
      </c>
      <c r="H31" s="31"/>
    </row>
    <row r="32" spans="1:8" ht="12.75">
      <c r="A32" s="11"/>
      <c r="B32" s="24" t="s">
        <v>9</v>
      </c>
      <c r="C32" s="25">
        <f t="shared" si="1"/>
        <v>100</v>
      </c>
      <c r="D32" s="25">
        <f>ROUND(D31/C31*100,1)</f>
        <v>0</v>
      </c>
      <c r="E32" s="25">
        <f>ROUND(E31/C31*100,1)</f>
        <v>23.7</v>
      </c>
      <c r="F32" s="25">
        <f>ROUND(F31/C31*100,1)</f>
        <v>7.1</v>
      </c>
      <c r="G32" s="26">
        <f>ROUND(G31/C31*100,1)</f>
        <v>69.2</v>
      </c>
      <c r="H32" s="31"/>
    </row>
    <row r="33" spans="1:8" ht="12.75">
      <c r="A33" s="27" t="s">
        <v>16</v>
      </c>
      <c r="B33" s="28" t="s">
        <v>8</v>
      </c>
      <c r="C33" s="29">
        <f t="shared" si="1"/>
        <v>125132</v>
      </c>
      <c r="D33" s="29">
        <v>12147</v>
      </c>
      <c r="E33" s="29">
        <f>35571-D33</f>
        <v>23424</v>
      </c>
      <c r="F33" s="29">
        <f>41810-E33-D33</f>
        <v>6239</v>
      </c>
      <c r="G33" s="30">
        <f>125132-D33-E33-F33</f>
        <v>83322</v>
      </c>
      <c r="H33" s="31"/>
    </row>
    <row r="34" spans="1:8" ht="13.5" thickBot="1">
      <c r="A34" s="10" t="s">
        <v>17</v>
      </c>
      <c r="B34" s="7" t="s">
        <v>9</v>
      </c>
      <c r="C34" s="15">
        <f t="shared" si="1"/>
        <v>100</v>
      </c>
      <c r="D34" s="15">
        <f>ROUND(D33/C33*100,1)</f>
        <v>9.7</v>
      </c>
      <c r="E34" s="15">
        <f>ROUND(E33/C33*100,1)</f>
        <v>18.7</v>
      </c>
      <c r="F34" s="15">
        <f>ROUND(F33/C33*100,1)</f>
        <v>5</v>
      </c>
      <c r="G34" s="6">
        <f>ROUND(G33/C33*100,1)</f>
        <v>66.6</v>
      </c>
      <c r="H34" s="31"/>
    </row>
    <row r="35" ht="12.75">
      <c r="H35" s="31"/>
    </row>
    <row r="36" spans="1:8" ht="15.75">
      <c r="A36" s="3" t="s">
        <v>15</v>
      </c>
      <c r="H36" s="31"/>
    </row>
    <row r="37" ht="13.5" thickBot="1">
      <c r="H37" s="31"/>
    </row>
    <row r="38" spans="1:8" ht="12.75">
      <c r="A38" s="8"/>
      <c r="B38" s="9"/>
      <c r="C38" s="12" t="s">
        <v>19</v>
      </c>
      <c r="D38" s="12"/>
      <c r="E38" s="12"/>
      <c r="F38" s="12"/>
      <c r="G38" s="13"/>
      <c r="H38" s="31"/>
    </row>
    <row r="39" spans="1:8" ht="13.5" thickBot="1">
      <c r="A39" s="10"/>
      <c r="B39" s="7"/>
      <c r="C39" s="14" t="s">
        <v>2</v>
      </c>
      <c r="D39" s="14" t="s">
        <v>3</v>
      </c>
      <c r="E39" s="14" t="s">
        <v>4</v>
      </c>
      <c r="F39" s="14" t="s">
        <v>5</v>
      </c>
      <c r="G39" s="7" t="s">
        <v>6</v>
      </c>
      <c r="H39" s="31"/>
    </row>
    <row r="40" spans="1:8" ht="12.75">
      <c r="A40" s="11" t="s">
        <v>7</v>
      </c>
      <c r="B40" s="18" t="s">
        <v>8</v>
      </c>
      <c r="C40" s="20">
        <f>C43+C45+C47+C49</f>
        <v>15312596</v>
      </c>
      <c r="D40" s="20">
        <f>D43+D45+D47+D49</f>
        <v>2565752</v>
      </c>
      <c r="E40" s="20">
        <f>E43+E45+E47+E49</f>
        <v>3759701</v>
      </c>
      <c r="F40" s="20">
        <f>F43+F45+F47+F49</f>
        <v>3711459</v>
      </c>
      <c r="G40" s="21">
        <f>G43+G45+G47+G49</f>
        <v>5275684</v>
      </c>
      <c r="H40" s="31"/>
    </row>
    <row r="41" spans="1:8" ht="13.5" thickBot="1">
      <c r="A41" s="10"/>
      <c r="B41" s="7" t="s">
        <v>9</v>
      </c>
      <c r="C41" s="15">
        <f>D41+E41+F41+G41</f>
        <v>100</v>
      </c>
      <c r="D41" s="15">
        <f>ROUND(D40/C40*100,1)</f>
        <v>16.8</v>
      </c>
      <c r="E41" s="15">
        <f>ROUND(E40/C40*100,1)</f>
        <v>24.6</v>
      </c>
      <c r="F41" s="15">
        <f>ROUND(F40/C40*100,1)</f>
        <v>24.2</v>
      </c>
      <c r="G41" s="6">
        <f>ROUND(G40/C40*100,1)-0.1</f>
        <v>34.4</v>
      </c>
      <c r="H41" s="31"/>
    </row>
    <row r="42" spans="1:8" ht="12.75">
      <c r="A42" s="17" t="s">
        <v>10</v>
      </c>
      <c r="B42" s="18"/>
      <c r="C42" s="19"/>
      <c r="D42" s="19"/>
      <c r="E42" s="19"/>
      <c r="F42" s="19"/>
      <c r="G42" s="18"/>
      <c r="H42" s="31"/>
    </row>
    <row r="43" spans="1:8" ht="12.75">
      <c r="A43" s="11" t="s">
        <v>11</v>
      </c>
      <c r="B43" s="18" t="s">
        <v>8</v>
      </c>
      <c r="C43" s="20">
        <f aca="true" t="shared" si="2" ref="C43:C50">D43+E43+F43+G43</f>
        <v>2403654</v>
      </c>
      <c r="D43" s="20">
        <v>360395</v>
      </c>
      <c r="E43" s="20">
        <f>966498-D43</f>
        <v>606103</v>
      </c>
      <c r="F43" s="20">
        <f>1507689-E43-D43</f>
        <v>541191</v>
      </c>
      <c r="G43" s="21">
        <f>2403654-D43-E43-F43</f>
        <v>895965</v>
      </c>
      <c r="H43" s="31"/>
    </row>
    <row r="44" spans="1:8" ht="12.75">
      <c r="A44" s="17"/>
      <c r="B44" s="18" t="s">
        <v>9</v>
      </c>
      <c r="C44" s="22">
        <f t="shared" si="2"/>
        <v>100</v>
      </c>
      <c r="D44" s="22">
        <f>ROUND(D43/C43*100,1)</f>
        <v>15</v>
      </c>
      <c r="E44" s="22">
        <f>ROUND(E43/C43*100,1)</f>
        <v>25.2</v>
      </c>
      <c r="F44" s="22">
        <f>ROUND(F43/C43*100,1)</f>
        <v>22.5</v>
      </c>
      <c r="G44" s="23">
        <f>ROUND(G43/C43*100,1)</f>
        <v>37.3</v>
      </c>
      <c r="H44" s="31"/>
    </row>
    <row r="45" spans="1:8" ht="12.75">
      <c r="A45" s="11" t="s">
        <v>12</v>
      </c>
      <c r="B45" s="18" t="s">
        <v>8</v>
      </c>
      <c r="C45" s="20">
        <f t="shared" si="2"/>
        <v>7223784</v>
      </c>
      <c r="D45" s="20">
        <v>1222121</v>
      </c>
      <c r="E45" s="20">
        <f>2974480-D45</f>
        <v>1752359</v>
      </c>
      <c r="F45" s="20">
        <f>4741950-E45-D45</f>
        <v>1767470</v>
      </c>
      <c r="G45" s="21">
        <f>7223784-D45-E45-F45</f>
        <v>2481834</v>
      </c>
      <c r="H45" s="31"/>
    </row>
    <row r="46" spans="1:8" ht="12.75">
      <c r="A46" s="17"/>
      <c r="B46" s="18" t="s">
        <v>9</v>
      </c>
      <c r="C46" s="22">
        <f t="shared" si="2"/>
        <v>100</v>
      </c>
      <c r="D46" s="22">
        <f>ROUND(D45/C45*100,1)</f>
        <v>16.9</v>
      </c>
      <c r="E46" s="22">
        <f>ROUND(E45/C45*100,1)</f>
        <v>24.3</v>
      </c>
      <c r="F46" s="22">
        <f>ROUND(F45/C45*100,1)</f>
        <v>24.5</v>
      </c>
      <c r="G46" s="23">
        <f>ROUND(G45/C45*100,1)-0.1</f>
        <v>34.3</v>
      </c>
      <c r="H46" s="31"/>
    </row>
    <row r="47" spans="1:8" ht="12.75">
      <c r="A47" s="11" t="s">
        <v>13</v>
      </c>
      <c r="B47" s="18" t="s">
        <v>8</v>
      </c>
      <c r="C47" s="20">
        <f t="shared" si="2"/>
        <v>4182621</v>
      </c>
      <c r="D47" s="20">
        <v>717062</v>
      </c>
      <c r="E47" s="20">
        <f>1755857-D47</f>
        <v>1038795</v>
      </c>
      <c r="F47" s="20">
        <f>2795460-E47-D47</f>
        <v>1039603</v>
      </c>
      <c r="G47" s="21">
        <f>4182621-D47-E47-F47</f>
        <v>1387161</v>
      </c>
      <c r="H47" s="31"/>
    </row>
    <row r="48" spans="1:8" ht="12.75">
      <c r="A48" s="11"/>
      <c r="B48" s="24" t="s">
        <v>9</v>
      </c>
      <c r="C48" s="25">
        <f t="shared" si="2"/>
        <v>100.00000000000001</v>
      </c>
      <c r="D48" s="25">
        <f>ROUND(D47/C47*100,1)</f>
        <v>17.1</v>
      </c>
      <c r="E48" s="25">
        <f>ROUND(E47/C47*100,1)</f>
        <v>24.8</v>
      </c>
      <c r="F48" s="25">
        <f>ROUND(F47/C47*100,1)</f>
        <v>24.9</v>
      </c>
      <c r="G48" s="26">
        <f>ROUND(G47/C47*100,1)</f>
        <v>33.2</v>
      </c>
      <c r="H48" s="31"/>
    </row>
    <row r="49" spans="1:8" ht="12.75">
      <c r="A49" s="27" t="s">
        <v>16</v>
      </c>
      <c r="B49" s="28" t="s">
        <v>8</v>
      </c>
      <c r="C49" s="29">
        <f t="shared" si="2"/>
        <v>1502537</v>
      </c>
      <c r="D49" s="29">
        <v>266174</v>
      </c>
      <c r="E49" s="29">
        <f>628618-D49</f>
        <v>362444</v>
      </c>
      <c r="F49" s="29">
        <f>991813-E49-D49</f>
        <v>363195</v>
      </c>
      <c r="G49" s="30">
        <f>1502536+1-D49-E49-F49</f>
        <v>510724</v>
      </c>
      <c r="H49" s="31"/>
    </row>
    <row r="50" spans="1:8" ht="13.5" thickBot="1">
      <c r="A50" s="10" t="s">
        <v>17</v>
      </c>
      <c r="B50" s="7" t="s">
        <v>9</v>
      </c>
      <c r="C50" s="15">
        <f t="shared" si="2"/>
        <v>100</v>
      </c>
      <c r="D50" s="15">
        <f>ROUND(D49/C49*100,1)</f>
        <v>17.7</v>
      </c>
      <c r="E50" s="15">
        <f>ROUND(E49/C49*100,1)</f>
        <v>24.1</v>
      </c>
      <c r="F50" s="15">
        <f>ROUND(F49/C49*100,1)</f>
        <v>24.2</v>
      </c>
      <c r="G50" s="6">
        <f>ROUND(G49/C49*100,1)</f>
        <v>34</v>
      </c>
      <c r="H50" s="31"/>
    </row>
    <row r="52" spans="4:8" ht="12.75">
      <c r="D52" s="5"/>
      <c r="H52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1999-01-20T12:44:26Z</dcterms:created>
  <cp:category/>
  <cp:version/>
  <cp:contentType/>
  <cp:contentStatus/>
</cp:coreProperties>
</file>