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325" activeTab="4"/>
  </bookViews>
  <sheets>
    <sheet name="MF" sheetId="1" r:id="rId1"/>
    <sheet name="ÚFO" sheetId="2" r:id="rId2"/>
    <sheet name="GŘC" sheetId="3" r:id="rId3"/>
    <sheet name="ÚZSVM" sheetId="4" r:id="rId4"/>
    <sheet name="1. část KAP" sheetId="5" r:id="rId5"/>
    <sheet name="2.část KAP" sheetId="6" r:id="rId6"/>
  </sheets>
  <definedNames/>
  <calcPr fullCalcOnLoad="1"/>
</workbook>
</file>

<file path=xl/sharedStrings.xml><?xml version="1.0" encoding="utf-8"?>
<sst xmlns="http://schemas.openxmlformats.org/spreadsheetml/2006/main" count="995" uniqueCount="180">
  <si>
    <t>Rozpočet</t>
  </si>
  <si>
    <t xml:space="preserve">              </t>
  </si>
  <si>
    <t>Příjmy</t>
  </si>
  <si>
    <t>Běžné  výdaje</t>
  </si>
  <si>
    <t>Výdaje</t>
  </si>
  <si>
    <t>z toho:</t>
  </si>
  <si>
    <t>Druh</t>
  </si>
  <si>
    <t>z toho :</t>
  </si>
  <si>
    <t>platy zam a ost. platby za prov. práci</t>
  </si>
  <si>
    <t>pojistné</t>
  </si>
  <si>
    <t>příděl</t>
  </si>
  <si>
    <t>ostatní</t>
  </si>
  <si>
    <t>Programy</t>
  </si>
  <si>
    <t>rozpoč.</t>
  </si>
  <si>
    <t>nedaňové</t>
  </si>
  <si>
    <t>pojistné na soc.zab.</t>
  </si>
  <si>
    <t xml:space="preserve">                 z toho:</t>
  </si>
  <si>
    <t>FKSP</t>
  </si>
  <si>
    <t>soc.</t>
  </si>
  <si>
    <t>celkem</t>
  </si>
  <si>
    <t>příprava</t>
  </si>
  <si>
    <t>opatření</t>
  </si>
  <si>
    <t>číslo</t>
  </si>
  <si>
    <t>kapitálové</t>
  </si>
  <si>
    <t>platy</t>
  </si>
  <si>
    <t>OPPP</t>
  </si>
  <si>
    <t>dávky</t>
  </si>
  <si>
    <t>výdaje</t>
  </si>
  <si>
    <t>programy</t>
  </si>
  <si>
    <t>politika</t>
  </si>
  <si>
    <t>(kód)</t>
  </si>
  <si>
    <t>rozp. opatření</t>
  </si>
  <si>
    <t>důch.p.</t>
  </si>
  <si>
    <t>situace</t>
  </si>
  <si>
    <t>Rozp.opatření č.</t>
  </si>
  <si>
    <t>Rozp. op. 1. čtvrtl.</t>
  </si>
  <si>
    <t>Rozp. op. 2. čtvrtl.</t>
  </si>
  <si>
    <t>Rozp. op. 3. čtvrtl.</t>
  </si>
  <si>
    <t>Rozp. op. 4.čtvrtl.</t>
  </si>
  <si>
    <t>Rozp. op. celkem</t>
  </si>
  <si>
    <t>Vysvětlivky:</t>
  </si>
  <si>
    <t>kód 1</t>
  </si>
  <si>
    <t>rozpočtová opatření provedená v kompetenci ústředního orgánu (nemění se závazné ukazatele kapitoly)</t>
  </si>
  <si>
    <t>kód 3</t>
  </si>
  <si>
    <t>rozpočtová opatření provedená  na základě návrhu resortu schvalovaná Ministerstvem financí (změna závazných ukazatelů kapitoly)</t>
  </si>
  <si>
    <t>kód 5</t>
  </si>
  <si>
    <t>rozpočtové opatření provedená  na základě usnesení vlády o úpravě celkových objemů schváleného státního rozpočtu ČR (tento kód se používá dle dispozic MF)</t>
  </si>
  <si>
    <t>běžné</t>
  </si>
  <si>
    <t>mimo</t>
  </si>
  <si>
    <t xml:space="preserve"> věcné výdaje</t>
  </si>
  <si>
    <t>z toho rezerva ÚFO</t>
  </si>
  <si>
    <t xml:space="preserve"> </t>
  </si>
  <si>
    <t>Kapitálové</t>
  </si>
  <si>
    <t>investičního majetku</t>
  </si>
  <si>
    <t>Programy reprodukce</t>
  </si>
  <si>
    <t>proti-</t>
  </si>
  <si>
    <t>drogová</t>
  </si>
  <si>
    <t>na kriz.</t>
  </si>
  <si>
    <t>z toho</t>
  </si>
  <si>
    <t>platy PBS</t>
  </si>
  <si>
    <t>Správa</t>
  </si>
  <si>
    <t>Finanční</t>
  </si>
  <si>
    <t xml:space="preserve">majetku </t>
  </si>
  <si>
    <t>zab .pl.</t>
  </si>
  <si>
    <t>mechan.</t>
  </si>
  <si>
    <t>státu</t>
  </si>
  <si>
    <t>úkolů</t>
  </si>
  <si>
    <t>EHP/</t>
  </si>
  <si>
    <t>a zastup.</t>
  </si>
  <si>
    <t>ústř.org.</t>
  </si>
  <si>
    <t>Norsko</t>
  </si>
  <si>
    <t xml:space="preserve">Daňová </t>
  </si>
  <si>
    <t>správa</t>
  </si>
  <si>
    <t>finanč.</t>
  </si>
  <si>
    <t>orgány</t>
  </si>
  <si>
    <t>průřezové ukazatele</t>
  </si>
  <si>
    <t xml:space="preserve">celní </t>
  </si>
  <si>
    <t>z toho:      specifické ukazatele</t>
  </si>
  <si>
    <t xml:space="preserve">ostatní </t>
  </si>
  <si>
    <t xml:space="preserve">platy </t>
  </si>
  <si>
    <t>ve státní</t>
  </si>
  <si>
    <t>správě</t>
  </si>
  <si>
    <t>zaměst.</t>
  </si>
  <si>
    <t>státní moci</t>
  </si>
  <si>
    <t>na</t>
  </si>
  <si>
    <t>mezinár.</t>
  </si>
  <si>
    <t>konference</t>
  </si>
  <si>
    <t>Mezinár.</t>
  </si>
  <si>
    <t>CITES</t>
  </si>
  <si>
    <t>kynologie</t>
  </si>
  <si>
    <t>Schvál. rozp.2007</t>
  </si>
  <si>
    <r>
      <t>z toho:</t>
    </r>
    <r>
      <rPr>
        <sz val="10"/>
        <rFont val="Arial CE"/>
        <family val="0"/>
      </rPr>
      <t xml:space="preserve"> rezerva ÚFO</t>
    </r>
  </si>
  <si>
    <t>platy předst.</t>
  </si>
  <si>
    <t xml:space="preserve"> orgánů</t>
  </si>
  <si>
    <t>a některých</t>
  </si>
  <si>
    <t>EHP/Norsko</t>
  </si>
  <si>
    <t>č.1 - čj. 8 718</t>
  </si>
  <si>
    <t>č. 2 - čj. 10 015</t>
  </si>
  <si>
    <t>č. 3 - čj. 12 597</t>
  </si>
  <si>
    <t>č. 4 - čj. 13 268</t>
  </si>
  <si>
    <t xml:space="preserve">Výdaje </t>
  </si>
  <si>
    <t>spojené s</t>
  </si>
  <si>
    <t>výkonem</t>
  </si>
  <si>
    <t>PRES EU</t>
  </si>
  <si>
    <t>4a)</t>
  </si>
  <si>
    <t>č. 6 - čj. 15 854</t>
  </si>
  <si>
    <t>č. 5 - čj. 15 766</t>
  </si>
  <si>
    <t>č. 7 - čj. 23 572</t>
  </si>
  <si>
    <t>č. 8 - čj. 27 858</t>
  </si>
  <si>
    <t>8a)</t>
  </si>
  <si>
    <t>č. 10 - čj. 32 702</t>
  </si>
  <si>
    <t>č. 9 - čj.31 777</t>
  </si>
  <si>
    <t>z toho:  specifické ukazatele</t>
  </si>
  <si>
    <t>z toho specif. ukaz.</t>
  </si>
  <si>
    <t xml:space="preserve">Správa majetku </t>
  </si>
  <si>
    <t xml:space="preserve">  specifický </t>
  </si>
  <si>
    <t>ukazatel</t>
  </si>
  <si>
    <t>č.11 - čj. 30 402</t>
  </si>
  <si>
    <t>č.12 - čj. 34 650</t>
  </si>
  <si>
    <t>č.13 - čj. 34 651</t>
  </si>
  <si>
    <t>č.14 - čj. 38 620</t>
  </si>
  <si>
    <t>č.15 - čj. 40 835</t>
  </si>
  <si>
    <t>č.16 - čj. 43 935</t>
  </si>
  <si>
    <t>č.17 - čj. 43 731</t>
  </si>
  <si>
    <t>č.18 - čj. 55 052</t>
  </si>
  <si>
    <t>17 a)</t>
  </si>
  <si>
    <t>přij.transfery</t>
  </si>
  <si>
    <t>z toho: specifické ukaz.</t>
  </si>
  <si>
    <t>č.19. - čj.58 875</t>
  </si>
  <si>
    <t>č.20. - čj.60 426</t>
  </si>
  <si>
    <t>č.21. - čj.62 577</t>
  </si>
  <si>
    <t>č.22. - čj.64 999</t>
  </si>
  <si>
    <t>č.23. - čj.65 386</t>
  </si>
  <si>
    <t>č.24. - čj.69 822</t>
  </si>
  <si>
    <t>č.25. - čj.72 614</t>
  </si>
  <si>
    <t>č.26. - čj.69 072</t>
  </si>
  <si>
    <t>č.27. - čj.77 053</t>
  </si>
  <si>
    <t>č.28. - čj.77 441</t>
  </si>
  <si>
    <t>č.29. - čj.78 538</t>
  </si>
  <si>
    <t>č.30 - čj.79 714</t>
  </si>
  <si>
    <t>č. 32 a)</t>
  </si>
  <si>
    <t>Upr. rozp. k  31. 12.</t>
  </si>
  <si>
    <t>Přehled rozpočtových opatření k  31. 12. 2007 - kapitola  312 celkem</t>
  </si>
  <si>
    <t>Přehled rozpočtových opatření k 31. 12. 2007 - Ministerstvo financí</t>
  </si>
  <si>
    <t>Přehled rozpočtových opatření k  31. 12. 2007 - územní finanční orgány</t>
  </si>
  <si>
    <t>Přehled rozpočtových opatření k  31. 12. 2007 - Generální ředitelství cel</t>
  </si>
  <si>
    <t>Přehled rozpočtových opatření k  31. 12. 2007 - Úřad pro zastupování státu ve věcech majetkových</t>
  </si>
  <si>
    <t>č.31 - čj.74 178</t>
  </si>
  <si>
    <t>č.32 - čj.80 758</t>
  </si>
  <si>
    <t>č.33 - čj.84 041</t>
  </si>
  <si>
    <t>č.34 - čj.86 484</t>
  </si>
  <si>
    <t>č.35 - čj.88 702</t>
  </si>
  <si>
    <t>č.35 -a) , b)</t>
  </si>
  <si>
    <t>č.35 -a)</t>
  </si>
  <si>
    <t>č.36 - čj.92 653</t>
  </si>
  <si>
    <t>č.36 a)</t>
  </si>
  <si>
    <t>č.37 - čj.94 695</t>
  </si>
  <si>
    <t>č.38 - čj.94 848</t>
  </si>
  <si>
    <t>č.39 - čj.94 849</t>
  </si>
  <si>
    <t>č.40 - čj.95 506</t>
  </si>
  <si>
    <t>č.42 - čj.96 302</t>
  </si>
  <si>
    <t>č.43 - čj.96 488</t>
  </si>
  <si>
    <t>č.44 - čj.96 215</t>
  </si>
  <si>
    <t>č.45 - čj.96 490</t>
  </si>
  <si>
    <t>č.46 - čj.98 098</t>
  </si>
  <si>
    <t>č.47 - čj.98 226</t>
  </si>
  <si>
    <t>č.48 - čj.97 776</t>
  </si>
  <si>
    <t>č.48 a)</t>
  </si>
  <si>
    <t>č.49 - čj.98 814</t>
  </si>
  <si>
    <t>č. 50 - čj.99 036</t>
  </si>
  <si>
    <t xml:space="preserve">příjmy </t>
  </si>
  <si>
    <t>z</t>
  </si>
  <si>
    <t>EU</t>
  </si>
  <si>
    <t>č. 51 - čj.97 293</t>
  </si>
  <si>
    <t>Kapitál.</t>
  </si>
  <si>
    <t>progr.</t>
  </si>
  <si>
    <t>č.41 - čj.96 003 - 1)</t>
  </si>
  <si>
    <t>č.41 - čj.96 003 - 2)</t>
  </si>
  <si>
    <t>č.41 - čj.96 003 -1)</t>
  </si>
  <si>
    <t>č.41 - čj.96 003 -2)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</si>
</sst>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#,##0;\-\ #,##0"/>
    <numFmt numFmtId="165" formatCode="\+#,##0;\-#,##0"/>
    <numFmt numFmtId="166" formatCode="#,##0;[Red]#,##0"/>
    <numFmt numFmtId="167" formatCode="0;[Red]0"/>
    <numFmt numFmtId="168" formatCode="#,##0_ ;[Red]\-#,##0\ "/>
    <numFmt numFmtId="169" formatCode="\+#,##0;\-#,##0,"/>
    <numFmt numFmtId="170" formatCode="#,##0_ ;\-#,##0\ 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b/>
      <u val="single"/>
      <sz val="14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2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tted"/>
    </border>
    <border>
      <left style="medium"/>
      <right style="medium"/>
      <top style="dash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165" fontId="0" fillId="0" borderId="7" xfId="0" applyNumberFormat="1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4" xfId="0" applyBorder="1" applyAlignment="1">
      <alignment horizontal="left"/>
    </xf>
    <xf numFmtId="0" fontId="1" fillId="0" borderId="8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horizontal="centerContinuous"/>
    </xf>
    <xf numFmtId="166" fontId="0" fillId="0" borderId="2" xfId="0" applyNumberForma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6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/>
    </xf>
    <xf numFmtId="3" fontId="0" fillId="0" borderId="7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1" fillId="0" borderId="2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0" fillId="0" borderId="0" xfId="0" applyNumberFormat="1" applyBorder="1" applyAlignment="1">
      <alignment/>
    </xf>
    <xf numFmtId="169" fontId="0" fillId="0" borderId="7" xfId="0" applyNumberForma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38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165" fontId="1" fillId="0" borderId="40" xfId="0" applyNumberFormat="1" applyFont="1" applyBorder="1" applyAlignment="1">
      <alignment/>
    </xf>
    <xf numFmtId="165" fontId="1" fillId="0" borderId="37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165" fontId="1" fillId="0" borderId="42" xfId="0" applyNumberFormat="1" applyFont="1" applyBorder="1" applyAlignment="1">
      <alignment horizontal="right"/>
    </xf>
    <xf numFmtId="165" fontId="0" fillId="0" borderId="43" xfId="0" applyNumberFormat="1" applyBorder="1" applyAlignment="1">
      <alignment/>
    </xf>
    <xf numFmtId="165" fontId="0" fillId="0" borderId="34" xfId="0" applyNumberFormat="1" applyBorder="1" applyAlignment="1">
      <alignment/>
    </xf>
    <xf numFmtId="0" fontId="0" fillId="0" borderId="44" xfId="0" applyBorder="1" applyAlignment="1">
      <alignment horizontal="center"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4" xfId="0" applyNumberFormat="1" applyBorder="1" applyAlignment="1">
      <alignment/>
    </xf>
    <xf numFmtId="0" fontId="0" fillId="0" borderId="44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165" fontId="1" fillId="0" borderId="49" xfId="0" applyNumberFormat="1" applyFont="1" applyBorder="1" applyAlignment="1">
      <alignment/>
    </xf>
    <xf numFmtId="165" fontId="1" fillId="0" borderId="50" xfId="0" applyNumberFormat="1" applyFont="1" applyBorder="1" applyAlignment="1">
      <alignment/>
    </xf>
    <xf numFmtId="165" fontId="1" fillId="0" borderId="51" xfId="0" applyNumberFormat="1" applyFont="1" applyBorder="1" applyAlignment="1">
      <alignment/>
    </xf>
    <xf numFmtId="165" fontId="1" fillId="0" borderId="48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5" fontId="1" fillId="0" borderId="46" xfId="0" applyNumberFormat="1" applyFont="1" applyBorder="1" applyAlignment="1">
      <alignment/>
    </xf>
    <xf numFmtId="165" fontId="1" fillId="0" borderId="47" xfId="0" applyNumberFormat="1" applyFont="1" applyBorder="1" applyAlignment="1">
      <alignment/>
    </xf>
    <xf numFmtId="165" fontId="1" fillId="0" borderId="44" xfId="0" applyNumberFormat="1" applyFont="1" applyBorder="1" applyAlignment="1">
      <alignment/>
    </xf>
    <xf numFmtId="0" fontId="9" fillId="0" borderId="0" xfId="0" applyFont="1" applyAlignment="1">
      <alignment horizontal="right"/>
    </xf>
    <xf numFmtId="3" fontId="1" fillId="0" borderId="52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18" xfId="0" applyBorder="1" applyAlignment="1">
      <alignment horizontal="center"/>
    </xf>
    <xf numFmtId="166" fontId="1" fillId="0" borderId="18" xfId="0" applyNumberFormat="1" applyFont="1" applyBorder="1" applyAlignment="1">
      <alignment/>
    </xf>
    <xf numFmtId="165" fontId="1" fillId="0" borderId="53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" fillId="0" borderId="36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3" fontId="0" fillId="0" borderId="4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165" fontId="1" fillId="0" borderId="56" xfId="0" applyNumberFormat="1" applyFont="1" applyBorder="1" applyAlignment="1">
      <alignment horizontal="right"/>
    </xf>
    <xf numFmtId="165" fontId="1" fillId="0" borderId="5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6" fontId="1" fillId="0" borderId="57" xfId="0" applyNumberFormat="1" applyFont="1" applyBorder="1" applyAlignment="1">
      <alignment/>
    </xf>
    <xf numFmtId="166" fontId="1" fillId="0" borderId="40" xfId="0" applyNumberFormat="1" applyFont="1" applyBorder="1" applyAlignment="1">
      <alignment/>
    </xf>
    <xf numFmtId="166" fontId="1" fillId="0" borderId="39" xfId="0" applyNumberFormat="1" applyFon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1" fillId="0" borderId="42" xfId="0" applyNumberFormat="1" applyFont="1" applyBorder="1" applyAlignment="1">
      <alignment/>
    </xf>
    <xf numFmtId="165" fontId="0" fillId="0" borderId="59" xfId="0" applyNumberFormat="1" applyBorder="1" applyAlignment="1">
      <alignment/>
    </xf>
    <xf numFmtId="169" fontId="0" fillId="0" borderId="46" xfId="0" applyNumberFormat="1" applyBorder="1" applyAlignment="1">
      <alignment/>
    </xf>
    <xf numFmtId="169" fontId="0" fillId="0" borderId="30" xfId="0" applyNumberFormat="1" applyBorder="1" applyAlignment="1">
      <alignment/>
    </xf>
    <xf numFmtId="165" fontId="0" fillId="0" borderId="52" xfId="0" applyNumberFormat="1" applyBorder="1" applyAlignment="1">
      <alignment/>
    </xf>
    <xf numFmtId="165" fontId="0" fillId="0" borderId="60" xfId="0" applyNumberFormat="1" applyBorder="1" applyAlignment="1">
      <alignment/>
    </xf>
    <xf numFmtId="165" fontId="0" fillId="0" borderId="35" xfId="0" applyNumberForma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3" fontId="0" fillId="0" borderId="63" xfId="0" applyNumberFormat="1" applyBorder="1" applyAlignment="1">
      <alignment/>
    </xf>
    <xf numFmtId="169" fontId="0" fillId="0" borderId="4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48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165" fontId="0" fillId="0" borderId="49" xfId="0" applyNumberFormat="1" applyBorder="1" applyAlignment="1">
      <alignment/>
    </xf>
    <xf numFmtId="165" fontId="0" fillId="0" borderId="51" xfId="0" applyNumberForma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44" xfId="0" applyNumberFormat="1" applyFont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9" xfId="0" applyBorder="1" applyAlignment="1">
      <alignment horizontal="center"/>
    </xf>
    <xf numFmtId="169" fontId="0" fillId="0" borderId="70" xfId="0" applyNumberFormat="1" applyBorder="1" applyAlignment="1">
      <alignment/>
    </xf>
    <xf numFmtId="165" fontId="0" fillId="0" borderId="70" xfId="0" applyNumberFormat="1" applyBorder="1" applyAlignment="1">
      <alignment/>
    </xf>
    <xf numFmtId="165" fontId="0" fillId="0" borderId="71" xfId="0" applyNumberFormat="1" applyBorder="1" applyAlignment="1">
      <alignment/>
    </xf>
    <xf numFmtId="165" fontId="0" fillId="0" borderId="72" xfId="0" applyNumberFormat="1" applyBorder="1" applyAlignment="1">
      <alignment/>
    </xf>
    <xf numFmtId="165" fontId="1" fillId="0" borderId="73" xfId="0" applyNumberFormat="1" applyFont="1" applyBorder="1" applyAlignment="1">
      <alignment horizontal="right"/>
    </xf>
    <xf numFmtId="165" fontId="1" fillId="0" borderId="74" xfId="0" applyNumberFormat="1" applyFont="1" applyBorder="1" applyAlignment="1">
      <alignment/>
    </xf>
    <xf numFmtId="165" fontId="1" fillId="0" borderId="75" xfId="0" applyNumberFormat="1" applyFont="1" applyBorder="1" applyAlignment="1">
      <alignment/>
    </xf>
    <xf numFmtId="165" fontId="1" fillId="0" borderId="71" xfId="0" applyNumberFormat="1" applyFont="1" applyBorder="1" applyAlignment="1">
      <alignment/>
    </xf>
    <xf numFmtId="165" fontId="1" fillId="0" borderId="72" xfId="0" applyNumberFormat="1" applyFont="1" applyBorder="1" applyAlignment="1">
      <alignment/>
    </xf>
    <xf numFmtId="165" fontId="1" fillId="0" borderId="76" xfId="0" applyNumberFormat="1" applyFont="1" applyBorder="1" applyAlignment="1">
      <alignment/>
    </xf>
    <xf numFmtId="165" fontId="1" fillId="0" borderId="77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21" xfId="0" applyFont="1" applyBorder="1" applyAlignment="1">
      <alignment horizontal="left"/>
    </xf>
    <xf numFmtId="165" fontId="1" fillId="0" borderId="78" xfId="0" applyNumberFormat="1" applyFont="1" applyBorder="1" applyAlignment="1">
      <alignment/>
    </xf>
    <xf numFmtId="165" fontId="1" fillId="0" borderId="79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80" xfId="0" applyNumberFormat="1" applyFont="1" applyBorder="1" applyAlignment="1">
      <alignment/>
    </xf>
    <xf numFmtId="165" fontId="1" fillId="0" borderId="81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29" xfId="0" applyNumberFormat="1" applyBorder="1" applyAlignment="1">
      <alignment/>
    </xf>
    <xf numFmtId="0" fontId="1" fillId="0" borderId="82" xfId="0" applyFont="1" applyBorder="1" applyAlignment="1">
      <alignment horizontal="left"/>
    </xf>
    <xf numFmtId="0" fontId="0" fillId="0" borderId="83" xfId="0" applyBorder="1" applyAlignment="1">
      <alignment/>
    </xf>
    <xf numFmtId="0" fontId="1" fillId="0" borderId="25" xfId="0" applyFont="1" applyBorder="1" applyAlignment="1">
      <alignment horizontal="left"/>
    </xf>
    <xf numFmtId="0" fontId="0" fillId="0" borderId="17" xfId="0" applyBorder="1" applyAlignment="1">
      <alignment horizontal="left"/>
    </xf>
    <xf numFmtId="165" fontId="0" fillId="0" borderId="84" xfId="0" applyNumberFormat="1" applyBorder="1" applyAlignment="1">
      <alignment/>
    </xf>
    <xf numFmtId="0" fontId="0" fillId="0" borderId="44" xfId="0" applyFont="1" applyBorder="1" applyAlignment="1">
      <alignment horizontal="center"/>
    </xf>
    <xf numFmtId="165" fontId="1" fillId="0" borderId="42" xfId="0" applyNumberFormat="1" applyFont="1" applyBorder="1" applyAlignment="1">
      <alignment/>
    </xf>
    <xf numFmtId="169" fontId="0" fillId="0" borderId="28" xfId="0" applyNumberFormat="1" applyBorder="1" applyAlignment="1">
      <alignment/>
    </xf>
    <xf numFmtId="169" fontId="0" fillId="0" borderId="30" xfId="0" applyNumberFormat="1" applyBorder="1" applyAlignment="1">
      <alignment/>
    </xf>
    <xf numFmtId="0" fontId="11" fillId="0" borderId="21" xfId="0" applyFont="1" applyBorder="1" applyAlignment="1">
      <alignment horizontal="center"/>
    </xf>
    <xf numFmtId="1" fontId="0" fillId="0" borderId="72" xfId="0" applyNumberFormat="1" applyFont="1" applyBorder="1" applyAlignment="1">
      <alignment horizontal="center"/>
    </xf>
    <xf numFmtId="165" fontId="1" fillId="0" borderId="85" xfId="0" applyNumberFormat="1" applyFont="1" applyBorder="1" applyAlignment="1">
      <alignment horizontal="right"/>
    </xf>
    <xf numFmtId="3" fontId="0" fillId="0" borderId="68" xfId="0" applyNumberFormat="1" applyBorder="1" applyAlignment="1">
      <alignment/>
    </xf>
    <xf numFmtId="169" fontId="0" fillId="0" borderId="63" xfId="0" applyNumberFormat="1" applyBorder="1" applyAlignment="1">
      <alignment/>
    </xf>
    <xf numFmtId="165" fontId="0" fillId="0" borderId="47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86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165" fontId="0" fillId="0" borderId="87" xfId="0" applyNumberFormat="1" applyBorder="1" applyAlignment="1">
      <alignment/>
    </xf>
    <xf numFmtId="165" fontId="0" fillId="0" borderId="63" xfId="0" applyNumberFormat="1" applyBorder="1" applyAlignment="1">
      <alignment/>
    </xf>
    <xf numFmtId="165" fontId="1" fillId="0" borderId="33" xfId="0" applyNumberFormat="1" applyFont="1" applyBorder="1" applyAlignment="1">
      <alignment/>
    </xf>
    <xf numFmtId="165" fontId="1" fillId="0" borderId="73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4" xfId="0" applyFont="1" applyBorder="1" applyAlignment="1">
      <alignment horizontal="right"/>
    </xf>
    <xf numFmtId="165" fontId="1" fillId="0" borderId="65" xfId="0" applyNumberFormat="1" applyFont="1" applyBorder="1" applyAlignment="1">
      <alignment/>
    </xf>
    <xf numFmtId="165" fontId="1" fillId="0" borderId="62" xfId="0" applyNumberFormat="1" applyFont="1" applyBorder="1" applyAlignment="1">
      <alignment/>
    </xf>
    <xf numFmtId="0" fontId="0" fillId="0" borderId="44" xfId="0" applyFont="1" applyFill="1" applyBorder="1" applyAlignment="1">
      <alignment horizontal="center"/>
    </xf>
    <xf numFmtId="3" fontId="1" fillId="0" borderId="5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166" fontId="1" fillId="0" borderId="10" xfId="0" applyNumberFormat="1" applyFont="1" applyBorder="1" applyAlignment="1">
      <alignment/>
    </xf>
    <xf numFmtId="0" fontId="13" fillId="0" borderId="5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169" fontId="0" fillId="0" borderId="72" xfId="0" applyNumberFormat="1" applyBorder="1" applyAlignment="1">
      <alignment/>
    </xf>
    <xf numFmtId="3" fontId="0" fillId="0" borderId="7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165" fontId="0" fillId="0" borderId="29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169" fontId="0" fillId="0" borderId="71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42" xfId="0" applyNumberFormat="1" applyFont="1" applyFill="1" applyBorder="1" applyAlignment="1">
      <alignment/>
    </xf>
    <xf numFmtId="166" fontId="1" fillId="2" borderId="39" xfId="0" applyNumberFormat="1" applyFont="1" applyFill="1" applyBorder="1" applyAlignment="1">
      <alignment/>
    </xf>
    <xf numFmtId="166" fontId="1" fillId="2" borderId="40" xfId="0" applyNumberFormat="1" applyFont="1" applyFill="1" applyBorder="1" applyAlignment="1">
      <alignment/>
    </xf>
    <xf numFmtId="166" fontId="1" fillId="2" borderId="57" xfId="0" applyNumberFormat="1" applyFont="1" applyFill="1" applyBorder="1" applyAlignment="1">
      <alignment/>
    </xf>
    <xf numFmtId="166" fontId="1" fillId="2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9" fontId="0" fillId="0" borderId="13" xfId="0" applyNumberFormat="1" applyFont="1" applyBorder="1" applyAlignment="1">
      <alignment/>
    </xf>
    <xf numFmtId="164" fontId="0" fillId="0" borderId="52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65" fontId="0" fillId="0" borderId="89" xfId="0" applyNumberFormat="1" applyBorder="1" applyAlignment="1">
      <alignment/>
    </xf>
    <xf numFmtId="3" fontId="12" fillId="0" borderId="44" xfId="0" applyNumberFormat="1" applyFont="1" applyBorder="1" applyAlignment="1">
      <alignment horizontal="center"/>
    </xf>
    <xf numFmtId="165" fontId="0" fillId="0" borderId="62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/>
    </xf>
    <xf numFmtId="169" fontId="1" fillId="0" borderId="39" xfId="0" applyNumberFormat="1" applyFont="1" applyBorder="1" applyAlignment="1">
      <alignment/>
    </xf>
    <xf numFmtId="169" fontId="0" fillId="0" borderId="62" xfId="0" applyNumberFormat="1" applyBorder="1" applyAlignment="1">
      <alignment/>
    </xf>
    <xf numFmtId="169" fontId="1" fillId="0" borderId="65" xfId="0" applyNumberFormat="1" applyFont="1" applyBorder="1" applyAlignment="1">
      <alignment/>
    </xf>
    <xf numFmtId="169" fontId="1" fillId="0" borderId="62" xfId="0" applyNumberFormat="1" applyFont="1" applyBorder="1" applyAlignment="1">
      <alignment/>
    </xf>
    <xf numFmtId="169" fontId="0" fillId="0" borderId="60" xfId="0" applyNumberFormat="1" applyBorder="1" applyAlignment="1">
      <alignment/>
    </xf>
    <xf numFmtId="169" fontId="12" fillId="0" borderId="47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165" fontId="12" fillId="0" borderId="44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0" fontId="13" fillId="0" borderId="4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3" fontId="0" fillId="0" borderId="91" xfId="0" applyNumberFormat="1" applyFont="1" applyBorder="1" applyAlignment="1">
      <alignment/>
    </xf>
    <xf numFmtId="165" fontId="0" fillId="0" borderId="91" xfId="0" applyNumberFormat="1" applyBorder="1" applyAlignment="1">
      <alignment/>
    </xf>
    <xf numFmtId="165" fontId="0" fillId="0" borderId="62" xfId="0" applyNumberFormat="1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72" xfId="0" applyNumberFormat="1" applyFont="1" applyBorder="1" applyAlignment="1">
      <alignment horizontal="right"/>
    </xf>
    <xf numFmtId="165" fontId="0" fillId="0" borderId="87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165" fontId="1" fillId="0" borderId="85" xfId="0" applyNumberFormat="1" applyFont="1" applyBorder="1" applyAlignment="1">
      <alignment/>
    </xf>
    <xf numFmtId="169" fontId="0" fillId="0" borderId="91" xfId="0" applyNumberFormat="1" applyBorder="1" applyAlignment="1">
      <alignment/>
    </xf>
    <xf numFmtId="165" fontId="1" fillId="0" borderId="64" xfId="0" applyNumberFormat="1" applyFont="1" applyBorder="1" applyAlignment="1">
      <alignment/>
    </xf>
    <xf numFmtId="165" fontId="1" fillId="0" borderId="91" xfId="0" applyNumberFormat="1" applyFont="1" applyBorder="1" applyAlignment="1">
      <alignment/>
    </xf>
    <xf numFmtId="165" fontId="1" fillId="0" borderId="84" xfId="0" applyNumberFormat="1" applyFont="1" applyBorder="1" applyAlignment="1">
      <alignment/>
    </xf>
    <xf numFmtId="165" fontId="1" fillId="0" borderId="92" xfId="0" applyNumberFormat="1" applyFont="1" applyBorder="1" applyAlignment="1">
      <alignment/>
    </xf>
    <xf numFmtId="165" fontId="1" fillId="0" borderId="57" xfId="0" applyNumberFormat="1" applyFont="1" applyBorder="1" applyAlignment="1">
      <alignment/>
    </xf>
    <xf numFmtId="165" fontId="0" fillId="0" borderId="93" xfId="0" applyNumberFormat="1" applyBorder="1" applyAlignment="1">
      <alignment/>
    </xf>
    <xf numFmtId="165" fontId="0" fillId="0" borderId="25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169" fontId="0" fillId="0" borderId="62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9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0" fillId="0" borderId="9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5" fontId="0" fillId="0" borderId="70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165" fontId="1" fillId="0" borderId="53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9" fontId="1" fillId="0" borderId="29" xfId="0" applyNumberFormat="1" applyFont="1" applyBorder="1" applyAlignment="1">
      <alignment/>
    </xf>
    <xf numFmtId="165" fontId="1" fillId="0" borderId="70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5" fontId="1" fillId="0" borderId="94" xfId="0" applyNumberFormat="1" applyFont="1" applyBorder="1" applyAlignment="1">
      <alignment/>
    </xf>
    <xf numFmtId="169" fontId="1" fillId="0" borderId="94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69" xfId="0" applyNumberFormat="1" applyFont="1" applyBorder="1" applyAlignment="1">
      <alignment/>
    </xf>
    <xf numFmtId="166" fontId="1" fillId="2" borderId="14" xfId="0" applyNumberFormat="1" applyFont="1" applyFill="1" applyBorder="1" applyAlignment="1">
      <alignment/>
    </xf>
    <xf numFmtId="166" fontId="1" fillId="2" borderId="12" xfId="0" applyNumberFormat="1" applyFont="1" applyFill="1" applyBorder="1" applyAlignment="1">
      <alignment/>
    </xf>
    <xf numFmtId="166" fontId="1" fillId="2" borderId="69" xfId="0" applyNumberFormat="1" applyFont="1" applyFill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1" fillId="0" borderId="69" xfId="0" applyNumberFormat="1" applyFont="1" applyBorder="1" applyAlignment="1">
      <alignment/>
    </xf>
    <xf numFmtId="169" fontId="0" fillId="0" borderId="95" xfId="0" applyNumberFormat="1" applyBorder="1" applyAlignment="1">
      <alignment/>
    </xf>
    <xf numFmtId="169" fontId="0" fillId="0" borderId="35" xfId="0" applyNumberFormat="1" applyBorder="1" applyAlignment="1">
      <alignment/>
    </xf>
    <xf numFmtId="169" fontId="0" fillId="0" borderId="90" xfId="0" applyNumberFormat="1" applyBorder="1" applyAlignment="1">
      <alignment/>
    </xf>
    <xf numFmtId="165" fontId="0" fillId="0" borderId="96" xfId="0" applyNumberFormat="1" applyBorder="1" applyAlignment="1">
      <alignment/>
    </xf>
    <xf numFmtId="165" fontId="0" fillId="0" borderId="97" xfId="0" applyNumberFormat="1" applyBorder="1" applyAlignment="1">
      <alignment/>
    </xf>
    <xf numFmtId="165" fontId="12" fillId="0" borderId="7" xfId="0" applyNumberFormat="1" applyFont="1" applyBorder="1" applyAlignment="1">
      <alignment/>
    </xf>
    <xf numFmtId="165" fontId="12" fillId="0" borderId="47" xfId="0" applyNumberFormat="1" applyFont="1" applyBorder="1" applyAlignment="1">
      <alignment/>
    </xf>
    <xf numFmtId="165" fontId="12" fillId="0" borderId="71" xfId="0" applyNumberFormat="1" applyFont="1" applyBorder="1" applyAlignment="1">
      <alignment/>
    </xf>
    <xf numFmtId="165" fontId="12" fillId="0" borderId="63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5" fontId="12" fillId="0" borderId="45" xfId="0" applyNumberFormat="1" applyFont="1" applyBorder="1" applyAlignment="1">
      <alignment/>
    </xf>
    <xf numFmtId="169" fontId="0" fillId="0" borderId="62" xfId="0" applyNumberFormat="1" applyFont="1" applyBorder="1" applyAlignment="1">
      <alignment/>
    </xf>
    <xf numFmtId="165" fontId="0" fillId="0" borderId="87" xfId="0" applyNumberFormat="1" applyFont="1" applyBorder="1" applyAlignment="1">
      <alignment/>
    </xf>
    <xf numFmtId="3" fontId="12" fillId="0" borderId="45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169" fontId="0" fillId="0" borderId="87" xfId="0" applyNumberFormat="1" applyBorder="1" applyAlignment="1">
      <alignment/>
    </xf>
    <xf numFmtId="169" fontId="1" fillId="0" borderId="73" xfId="0" applyNumberFormat="1" applyFont="1" applyBorder="1" applyAlignment="1">
      <alignment/>
    </xf>
    <xf numFmtId="169" fontId="0" fillId="0" borderId="63" xfId="0" applyNumberFormat="1" applyBorder="1" applyAlignment="1">
      <alignment/>
    </xf>
    <xf numFmtId="169" fontId="1" fillId="0" borderId="99" xfId="0" applyNumberFormat="1" applyFont="1" applyBorder="1" applyAlignment="1">
      <alignment/>
    </xf>
    <xf numFmtId="169" fontId="1" fillId="0" borderId="87" xfId="0" applyNumberFormat="1" applyFont="1" applyBorder="1" applyAlignment="1">
      <alignment/>
    </xf>
    <xf numFmtId="169" fontId="1" fillId="0" borderId="63" xfId="0" applyNumberFormat="1" applyFont="1" applyBorder="1" applyAlignment="1">
      <alignment/>
    </xf>
    <xf numFmtId="164" fontId="1" fillId="0" borderId="63" xfId="0" applyNumberFormat="1" applyFont="1" applyBorder="1" applyAlignment="1">
      <alignment/>
    </xf>
    <xf numFmtId="169" fontId="1" fillId="0" borderId="100" xfId="0" applyNumberFormat="1" applyFont="1" applyBorder="1" applyAlignment="1">
      <alignment/>
    </xf>
    <xf numFmtId="165" fontId="1" fillId="0" borderId="101" xfId="0" applyNumberFormat="1" applyFont="1" applyBorder="1" applyAlignment="1">
      <alignment/>
    </xf>
    <xf numFmtId="166" fontId="1" fillId="2" borderId="101" xfId="0" applyNumberFormat="1" applyFont="1" applyFill="1" applyBorder="1" applyAlignment="1">
      <alignment/>
    </xf>
    <xf numFmtId="166" fontId="1" fillId="0" borderId="101" xfId="0" applyNumberFormat="1" applyFont="1" applyBorder="1" applyAlignment="1">
      <alignment/>
    </xf>
    <xf numFmtId="169" fontId="0" fillId="0" borderId="102" xfId="0" applyNumberFormat="1" applyBorder="1" applyAlignment="1">
      <alignment/>
    </xf>
    <xf numFmtId="169" fontId="0" fillId="0" borderId="27" xfId="0" applyNumberFormat="1" applyBorder="1" applyAlignment="1">
      <alignment/>
    </xf>
    <xf numFmtId="165" fontId="0" fillId="0" borderId="103" xfId="0" applyNumberFormat="1" applyBorder="1" applyAlignment="1">
      <alignment/>
    </xf>
    <xf numFmtId="169" fontId="1" fillId="0" borderId="42" xfId="0" applyNumberFormat="1" applyFont="1" applyBorder="1" applyAlignment="1">
      <alignment/>
    </xf>
    <xf numFmtId="169" fontId="0" fillId="0" borderId="47" xfId="0" applyNumberFormat="1" applyBorder="1" applyAlignment="1">
      <alignment/>
    </xf>
    <xf numFmtId="169" fontId="1" fillId="0" borderId="51" xfId="0" applyNumberFormat="1" applyFont="1" applyBorder="1" applyAlignment="1">
      <alignment/>
    </xf>
    <xf numFmtId="169" fontId="1" fillId="0" borderId="47" xfId="0" applyNumberFormat="1" applyFont="1" applyBorder="1" applyAlignment="1">
      <alignment/>
    </xf>
    <xf numFmtId="169" fontId="1" fillId="0" borderId="28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9" fontId="1" fillId="0" borderId="80" xfId="0" applyNumberFormat="1" applyFont="1" applyBorder="1" applyAlignment="1">
      <alignment/>
    </xf>
    <xf numFmtId="169" fontId="0" fillId="0" borderId="43" xfId="0" applyNumberFormat="1" applyBorder="1" applyAlignment="1">
      <alignment/>
    </xf>
    <xf numFmtId="169" fontId="0" fillId="0" borderId="34" xfId="0" applyNumberFormat="1" applyBorder="1" applyAlignment="1">
      <alignment/>
    </xf>
    <xf numFmtId="0" fontId="13" fillId="0" borderId="8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3" fontId="1" fillId="0" borderId="5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166" fontId="1" fillId="2" borderId="38" xfId="0" applyNumberFormat="1" applyFont="1" applyFill="1" applyBorder="1" applyAlignment="1">
      <alignment/>
    </xf>
    <xf numFmtId="166" fontId="1" fillId="0" borderId="38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3" fontId="13" fillId="0" borderId="104" xfId="0" applyNumberFormat="1" applyFont="1" applyFill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8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0" fontId="0" fillId="0" borderId="47" xfId="0" applyFont="1" applyBorder="1" applyAlignment="1">
      <alignment horizontal="left"/>
    </xf>
    <xf numFmtId="169" fontId="0" fillId="0" borderId="62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9" xfId="0" applyNumberFormat="1" applyFont="1" applyFill="1" applyBorder="1" applyAlignment="1">
      <alignment/>
    </xf>
    <xf numFmtId="169" fontId="0" fillId="0" borderId="9" xfId="0" applyNumberFormat="1" applyFont="1" applyBorder="1" applyAlignment="1">
      <alignment horizontal="left"/>
    </xf>
    <xf numFmtId="0" fontId="13" fillId="0" borderId="105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/>
    </xf>
    <xf numFmtId="0" fontId="13" fillId="0" borderId="10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9" fontId="0" fillId="0" borderId="46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/>
    </xf>
    <xf numFmtId="165" fontId="0" fillId="0" borderId="46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9" fontId="1" fillId="0" borderId="38" xfId="0" applyNumberFormat="1" applyFont="1" applyBorder="1" applyAlignment="1">
      <alignment/>
    </xf>
    <xf numFmtId="169" fontId="1" fillId="0" borderId="50" xfId="0" applyNumberFormat="1" applyFont="1" applyBorder="1" applyAlignment="1">
      <alignment/>
    </xf>
    <xf numFmtId="169" fontId="1" fillId="0" borderId="46" xfId="0" applyNumberFormat="1" applyFont="1" applyBorder="1" applyAlignment="1">
      <alignment/>
    </xf>
    <xf numFmtId="169" fontId="1" fillId="0" borderId="30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169" fontId="0" fillId="0" borderId="72" xfId="0" applyNumberFormat="1" applyFont="1" applyBorder="1" applyAlignment="1">
      <alignment/>
    </xf>
    <xf numFmtId="169" fontId="0" fillId="0" borderId="68" xfId="0" applyNumberFormat="1" applyFont="1" applyFill="1" applyBorder="1" applyAlignment="1">
      <alignment/>
    </xf>
    <xf numFmtId="169" fontId="0" fillId="0" borderId="68" xfId="0" applyNumberFormat="1" applyFont="1" applyBorder="1" applyAlignment="1">
      <alignment/>
    </xf>
    <xf numFmtId="0" fontId="0" fillId="0" borderId="68" xfId="0" applyFont="1" applyBorder="1" applyAlignment="1">
      <alignment horizontal="left"/>
    </xf>
    <xf numFmtId="169" fontId="1" fillId="0" borderId="53" xfId="0" applyNumberFormat="1" applyFont="1" applyBorder="1" applyAlignment="1">
      <alignment/>
    </xf>
    <xf numFmtId="169" fontId="1" fillId="0" borderId="75" xfId="0" applyNumberFormat="1" applyFont="1" applyBorder="1" applyAlignment="1">
      <alignment/>
    </xf>
    <xf numFmtId="169" fontId="1" fillId="0" borderId="72" xfId="0" applyNumberFormat="1" applyFont="1" applyBorder="1" applyAlignment="1">
      <alignment/>
    </xf>
    <xf numFmtId="169" fontId="1" fillId="0" borderId="70" xfId="0" applyNumberFormat="1" applyFont="1" applyBorder="1" applyAlignment="1">
      <alignment/>
    </xf>
    <xf numFmtId="164" fontId="1" fillId="0" borderId="70" xfId="0" applyNumberFormat="1" applyFont="1" applyBorder="1" applyAlignment="1">
      <alignment/>
    </xf>
    <xf numFmtId="169" fontId="1" fillId="0" borderId="77" xfId="0" applyNumberFormat="1" applyFont="1" applyBorder="1" applyAlignment="1">
      <alignment/>
    </xf>
    <xf numFmtId="0" fontId="0" fillId="0" borderId="44" xfId="0" applyFont="1" applyBorder="1" applyAlignment="1">
      <alignment horizontal="center"/>
    </xf>
    <xf numFmtId="165" fontId="0" fillId="0" borderId="9" xfId="0" applyNumberFormat="1" applyFont="1" applyBorder="1" applyAlignment="1">
      <alignment/>
    </xf>
    <xf numFmtId="165" fontId="0" fillId="0" borderId="98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165" fontId="0" fillId="0" borderId="87" xfId="0" applyNumberFormat="1" applyFont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98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horizontal="left"/>
    </xf>
    <xf numFmtId="165" fontId="0" fillId="0" borderId="98" xfId="0" applyNumberFormat="1" applyFont="1" applyBorder="1" applyAlignment="1">
      <alignment horizontal="left"/>
    </xf>
    <xf numFmtId="2" fontId="0" fillId="0" borderId="46" xfId="0" applyNumberFormat="1" applyFont="1" applyBorder="1" applyAlignment="1">
      <alignment/>
    </xf>
    <xf numFmtId="2" fontId="0" fillId="0" borderId="62" xfId="0" applyNumberFormat="1" applyFont="1" applyBorder="1" applyAlignment="1">
      <alignment/>
    </xf>
    <xf numFmtId="2" fontId="0" fillId="0" borderId="62" xfId="0" applyNumberFormat="1" applyFont="1" applyFill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62" xfId="0" applyNumberFormat="1" applyFont="1" applyBorder="1" applyAlignment="1">
      <alignment horizontal="right"/>
    </xf>
    <xf numFmtId="3" fontId="12" fillId="0" borderId="44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12" fillId="0" borderId="71" xfId="0" applyNumberFormat="1" applyFont="1" applyBorder="1" applyAlignment="1">
      <alignment/>
    </xf>
    <xf numFmtId="0" fontId="0" fillId="0" borderId="106" xfId="0" applyBorder="1" applyAlignment="1">
      <alignment/>
    </xf>
    <xf numFmtId="165" fontId="0" fillId="0" borderId="107" xfId="0" applyNumberFormat="1" applyBorder="1" applyAlignment="1">
      <alignment/>
    </xf>
    <xf numFmtId="165" fontId="0" fillId="0" borderId="108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166" fontId="1" fillId="0" borderId="5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169" fontId="0" fillId="0" borderId="47" xfId="0" applyNumberFormat="1" applyFont="1" applyBorder="1" applyAlignment="1">
      <alignment/>
    </xf>
    <xf numFmtId="169" fontId="0" fillId="0" borderId="13" xfId="0" applyNumberFormat="1" applyFont="1" applyFill="1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13" xfId="0" applyNumberFormat="1" applyFont="1" applyBorder="1" applyAlignment="1">
      <alignment horizontal="right"/>
    </xf>
    <xf numFmtId="166" fontId="0" fillId="0" borderId="18" xfId="0" applyNumberFormat="1" applyBorder="1" applyAlignment="1">
      <alignment/>
    </xf>
    <xf numFmtId="166" fontId="1" fillId="0" borderId="18" xfId="0" applyNumberFormat="1" applyFont="1" applyBorder="1" applyAlignment="1">
      <alignment/>
    </xf>
    <xf numFmtId="166" fontId="1" fillId="0" borderId="37" xfId="0" applyNumberFormat="1" applyFont="1" applyBorder="1" applyAlignment="1">
      <alignment/>
    </xf>
    <xf numFmtId="166" fontId="1" fillId="0" borderId="85" xfId="0" applyNumberFormat="1" applyFont="1" applyBorder="1" applyAlignment="1">
      <alignment/>
    </xf>
    <xf numFmtId="166" fontId="1" fillId="0" borderId="5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166" fontId="1" fillId="0" borderId="8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166" fontId="1" fillId="0" borderId="73" xfId="0" applyNumberFormat="1" applyFont="1" applyBorder="1" applyAlignment="1">
      <alignment/>
    </xf>
    <xf numFmtId="166" fontId="1" fillId="0" borderId="53" xfId="0" applyNumberFormat="1" applyFont="1" applyBorder="1" applyAlignment="1">
      <alignment/>
    </xf>
    <xf numFmtId="3" fontId="12" fillId="0" borderId="91" xfId="0" applyNumberFormat="1" applyFont="1" applyBorder="1" applyAlignment="1">
      <alignment/>
    </xf>
    <xf numFmtId="165" fontId="12" fillId="0" borderId="28" xfId="0" applyNumberFormat="1" applyFont="1" applyBorder="1" applyAlignment="1">
      <alignment/>
    </xf>
    <xf numFmtId="165" fontId="12" fillId="0" borderId="28" xfId="0" applyNumberFormat="1" applyFont="1" applyBorder="1" applyAlignment="1">
      <alignment/>
    </xf>
    <xf numFmtId="169" fontId="0" fillId="0" borderId="62" xfId="0" applyNumberFormat="1" applyBorder="1" applyAlignment="1">
      <alignment/>
    </xf>
    <xf numFmtId="2" fontId="0" fillId="0" borderId="62" xfId="0" applyNumberFormat="1" applyBorder="1" applyAlignment="1">
      <alignment/>
    </xf>
    <xf numFmtId="165" fontId="12" fillId="0" borderId="87" xfId="0" applyNumberFormat="1" applyFont="1" applyBorder="1" applyAlignment="1">
      <alignment/>
    </xf>
    <xf numFmtId="165" fontId="12" fillId="0" borderId="47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3" fillId="0" borderId="86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169" fontId="0" fillId="0" borderId="46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6" fontId="1" fillId="2" borderId="3" xfId="0" applyNumberFormat="1" applyFont="1" applyFill="1" applyBorder="1" applyAlignment="1">
      <alignment/>
    </xf>
    <xf numFmtId="166" fontId="1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169" fontId="0" fillId="0" borderId="31" xfId="0" applyNumberFormat="1" applyBorder="1" applyAlignment="1">
      <alignment/>
    </xf>
    <xf numFmtId="169" fontId="0" fillId="0" borderId="24" xfId="0" applyNumberFormat="1" applyBorder="1" applyAlignment="1">
      <alignment/>
    </xf>
    <xf numFmtId="165" fontId="0" fillId="0" borderId="109" xfId="0" applyNumberFormat="1" applyBorder="1" applyAlignment="1">
      <alignment/>
    </xf>
    <xf numFmtId="0" fontId="14" fillId="0" borderId="69" xfId="0" applyFont="1" applyFill="1" applyBorder="1" applyAlignment="1">
      <alignment/>
    </xf>
    <xf numFmtId="169" fontId="0" fillId="0" borderId="72" xfId="0" applyNumberFormat="1" applyFont="1" applyBorder="1" applyAlignment="1">
      <alignment/>
    </xf>
    <xf numFmtId="169" fontId="0" fillId="0" borderId="68" xfId="0" applyNumberFormat="1" applyFont="1" applyFill="1" applyBorder="1" applyAlignment="1">
      <alignment/>
    </xf>
    <xf numFmtId="169" fontId="0" fillId="0" borderId="68" xfId="0" applyNumberFormat="1" applyFont="1" applyBorder="1" applyAlignment="1">
      <alignment/>
    </xf>
    <xf numFmtId="0" fontId="0" fillId="0" borderId="68" xfId="0" applyFont="1" applyBorder="1" applyAlignment="1">
      <alignment horizontal="left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110" xfId="0" applyNumberFormat="1" applyFont="1" applyBorder="1" applyAlignment="1">
      <alignment/>
    </xf>
    <xf numFmtId="3" fontId="13" fillId="0" borderId="55" xfId="0" applyNumberFormat="1" applyFont="1" applyFill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0" fontId="13" fillId="0" borderId="6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9" fontId="0" fillId="0" borderId="71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65" fontId="0" fillId="0" borderId="71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9" fontId="1" fillId="0" borderId="56" xfId="0" applyNumberFormat="1" applyFont="1" applyBorder="1" applyAlignment="1">
      <alignment/>
    </xf>
    <xf numFmtId="169" fontId="0" fillId="0" borderId="71" xfId="0" applyNumberFormat="1" applyBorder="1" applyAlignment="1">
      <alignment/>
    </xf>
    <xf numFmtId="169" fontId="0" fillId="0" borderId="33" xfId="0" applyNumberFormat="1" applyBorder="1" applyAlignment="1">
      <alignment/>
    </xf>
    <xf numFmtId="169" fontId="1" fillId="0" borderId="74" xfId="0" applyNumberFormat="1" applyFont="1" applyBorder="1" applyAlignment="1">
      <alignment/>
    </xf>
    <xf numFmtId="169" fontId="1" fillId="0" borderId="71" xfId="0" applyNumberFormat="1" applyFont="1" applyBorder="1" applyAlignment="1">
      <alignment/>
    </xf>
    <xf numFmtId="169" fontId="1" fillId="0" borderId="33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9" fontId="0" fillId="0" borderId="93" xfId="0" applyNumberFormat="1" applyBorder="1" applyAlignment="1">
      <alignment/>
    </xf>
    <xf numFmtId="169" fontId="0" fillId="0" borderId="25" xfId="0" applyNumberFormat="1" applyBorder="1" applyAlignment="1">
      <alignment/>
    </xf>
    <xf numFmtId="165" fontId="0" fillId="0" borderId="113" xfId="0" applyNumberFormat="1" applyBorder="1" applyAlignment="1">
      <alignment/>
    </xf>
    <xf numFmtId="3" fontId="1" fillId="0" borderId="8" xfId="0" applyNumberFormat="1" applyFont="1" applyBorder="1" applyAlignment="1">
      <alignment horizontal="right"/>
    </xf>
    <xf numFmtId="0" fontId="13" fillId="0" borderId="41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1" xfId="0" applyFont="1" applyFill="1" applyBorder="1" applyAlignment="1">
      <alignment horizontal="center"/>
    </xf>
    <xf numFmtId="165" fontId="0" fillId="0" borderId="87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165" fontId="0" fillId="0" borderId="98" xfId="0" applyNumberFormat="1" applyFont="1" applyFill="1" applyBorder="1" applyAlignment="1">
      <alignment/>
    </xf>
    <xf numFmtId="165" fontId="0" fillId="0" borderId="98" xfId="0" applyNumberFormat="1" applyFont="1" applyBorder="1" applyAlignment="1">
      <alignment/>
    </xf>
    <xf numFmtId="165" fontId="1" fillId="0" borderId="99" xfId="0" applyNumberFormat="1" applyFont="1" applyBorder="1" applyAlignment="1">
      <alignment/>
    </xf>
    <xf numFmtId="165" fontId="1" fillId="0" borderId="87" xfId="0" applyNumberFormat="1" applyFont="1" applyBorder="1" applyAlignment="1">
      <alignment/>
    </xf>
    <xf numFmtId="165" fontId="1" fillId="0" borderId="63" xfId="0" applyNumberFormat="1" applyFont="1" applyBorder="1" applyAlignment="1">
      <alignment/>
    </xf>
    <xf numFmtId="3" fontId="1" fillId="2" borderId="101" xfId="0" applyNumberFormat="1" applyFont="1" applyFill="1" applyBorder="1" applyAlignment="1">
      <alignment/>
    </xf>
    <xf numFmtId="165" fontId="0" fillId="0" borderId="102" xfId="0" applyNumberFormat="1" applyBorder="1" applyAlignment="1">
      <alignment/>
    </xf>
    <xf numFmtId="165" fontId="0" fillId="0" borderId="27" xfId="0" applyNumberFormat="1" applyBorder="1" applyAlignment="1">
      <alignment/>
    </xf>
    <xf numFmtId="0" fontId="13" fillId="0" borderId="114" xfId="0" applyFont="1" applyFill="1" applyBorder="1" applyAlignment="1">
      <alignment horizontal="center"/>
    </xf>
    <xf numFmtId="0" fontId="13" fillId="0" borderId="40" xfId="0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169" fontId="0" fillId="0" borderId="45" xfId="0" applyNumberFormat="1" applyFont="1" applyBorder="1" applyAlignment="1">
      <alignment/>
    </xf>
    <xf numFmtId="169" fontId="0" fillId="0" borderId="52" xfId="0" applyNumberFormat="1" applyFont="1" applyFill="1" applyBorder="1" applyAlignment="1">
      <alignment/>
    </xf>
    <xf numFmtId="169" fontId="0" fillId="0" borderId="52" xfId="0" applyNumberFormat="1" applyFont="1" applyBorder="1" applyAlignment="1">
      <alignment/>
    </xf>
    <xf numFmtId="0" fontId="0" fillId="0" borderId="52" xfId="0" applyFont="1" applyBorder="1" applyAlignment="1">
      <alignment horizontal="left"/>
    </xf>
    <xf numFmtId="169" fontId="1" fillId="0" borderId="37" xfId="0" applyNumberFormat="1" applyFont="1" applyBorder="1" applyAlignment="1">
      <alignment/>
    </xf>
    <xf numFmtId="169" fontId="0" fillId="0" borderId="45" xfId="0" applyNumberFormat="1" applyBorder="1" applyAlignment="1">
      <alignment/>
    </xf>
    <xf numFmtId="169" fontId="1" fillId="0" borderId="49" xfId="0" applyNumberFormat="1" applyFont="1" applyBorder="1" applyAlignment="1">
      <alignment/>
    </xf>
    <xf numFmtId="169" fontId="1" fillId="0" borderId="45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9" fontId="1" fillId="0" borderId="78" xfId="0" applyNumberFormat="1" applyFont="1" applyBorder="1" applyAlignment="1">
      <alignment/>
    </xf>
    <xf numFmtId="169" fontId="0" fillId="0" borderId="89" xfId="0" applyNumberFormat="1" applyBorder="1" applyAlignment="1">
      <alignment/>
    </xf>
    <xf numFmtId="169" fontId="0" fillId="0" borderId="3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13" fillId="0" borderId="2" xfId="0" applyFont="1" applyFill="1" applyBorder="1" applyAlignment="1">
      <alignment horizontal="center"/>
    </xf>
    <xf numFmtId="3" fontId="1" fillId="0" borderId="4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165" fontId="0" fillId="0" borderId="4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 horizontal="left"/>
    </xf>
    <xf numFmtId="169" fontId="1" fillId="0" borderId="48" xfId="0" applyNumberFormat="1" applyFont="1" applyBorder="1" applyAlignment="1">
      <alignment/>
    </xf>
    <xf numFmtId="169" fontId="1" fillId="0" borderId="44" xfId="0" applyNumberFormat="1" applyFont="1" applyBorder="1" applyAlignment="1">
      <alignment/>
    </xf>
    <xf numFmtId="169" fontId="1" fillId="0" borderId="21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9" fontId="0" fillId="0" borderId="23" xfId="0" applyNumberFormat="1" applyBorder="1" applyAlignment="1">
      <alignment/>
    </xf>
    <xf numFmtId="169" fontId="0" fillId="0" borderId="22" xfId="0" applyNumberFormat="1" applyBorder="1" applyAlignment="1">
      <alignment/>
    </xf>
    <xf numFmtId="0" fontId="1" fillId="0" borderId="20" xfId="0" applyFont="1" applyBorder="1" applyAlignment="1">
      <alignment horizontal="centerContinuous"/>
    </xf>
    <xf numFmtId="165" fontId="0" fillId="0" borderId="46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165" fontId="0" fillId="0" borderId="47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3" fontId="1" fillId="0" borderId="89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89" xfId="0" applyNumberFormat="1" applyFont="1" applyBorder="1" applyAlignment="1">
      <alignment/>
    </xf>
    <xf numFmtId="164" fontId="0" fillId="0" borderId="89" xfId="0" applyNumberFormat="1" applyFont="1" applyBorder="1" applyAlignment="1">
      <alignment/>
    </xf>
    <xf numFmtId="169" fontId="0" fillId="0" borderId="4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93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65" fontId="0" fillId="0" borderId="10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0" fontId="0" fillId="0" borderId="105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3" fontId="1" fillId="0" borderId="98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3" fontId="0" fillId="0" borderId="87" xfId="0" applyNumberFormat="1" applyFont="1" applyBorder="1" applyAlignment="1">
      <alignment/>
    </xf>
    <xf numFmtId="3" fontId="0" fillId="0" borderId="87" xfId="0" applyNumberFormat="1" applyFont="1" applyFill="1" applyBorder="1" applyAlignment="1">
      <alignment/>
    </xf>
    <xf numFmtId="169" fontId="0" fillId="0" borderId="63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87" xfId="0" applyFont="1" applyBorder="1" applyAlignment="1">
      <alignment horizontal="left"/>
    </xf>
    <xf numFmtId="0" fontId="5" fillId="0" borderId="99" xfId="0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0" fontId="5" fillId="0" borderId="50" xfId="0" applyFont="1" applyBorder="1" applyAlignment="1">
      <alignment horizontal="left"/>
    </xf>
    <xf numFmtId="165" fontId="1" fillId="0" borderId="9" xfId="0" applyNumberFormat="1" applyFont="1" applyBorder="1" applyAlignment="1">
      <alignment/>
    </xf>
    <xf numFmtId="3" fontId="0" fillId="0" borderId="46" xfId="0" applyNumberFormat="1" applyFont="1" applyFill="1" applyBorder="1" applyAlignment="1">
      <alignment/>
    </xf>
    <xf numFmtId="169" fontId="0" fillId="0" borderId="30" xfId="0" applyNumberFormat="1" applyFont="1" applyBorder="1" applyAlignment="1">
      <alignment/>
    </xf>
    <xf numFmtId="165" fontId="0" fillId="0" borderId="46" xfId="0" applyNumberFormat="1" applyFont="1" applyBorder="1" applyAlignment="1">
      <alignment horizontal="right"/>
    </xf>
    <xf numFmtId="166" fontId="1" fillId="2" borderId="73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166" fontId="0" fillId="0" borderId="115" xfId="0" applyNumberFormat="1" applyBorder="1" applyAlignment="1">
      <alignment/>
    </xf>
    <xf numFmtId="166" fontId="1" fillId="0" borderId="115" xfId="0" applyNumberFormat="1" applyFont="1" applyBorder="1" applyAlignment="1">
      <alignment/>
    </xf>
    <xf numFmtId="166" fontId="1" fillId="0" borderId="115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166" fontId="0" fillId="0" borderId="116" xfId="0" applyNumberFormat="1" applyBorder="1" applyAlignment="1">
      <alignment/>
    </xf>
    <xf numFmtId="166" fontId="1" fillId="0" borderId="116" xfId="0" applyNumberFormat="1" applyFont="1" applyBorder="1" applyAlignment="1">
      <alignment/>
    </xf>
    <xf numFmtId="166" fontId="0" fillId="0" borderId="116" xfId="0" applyNumberFormat="1" applyBorder="1" applyAlignment="1">
      <alignment/>
    </xf>
    <xf numFmtId="3" fontId="0" fillId="0" borderId="1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98" xfId="0" applyNumberFormat="1" applyFont="1" applyBorder="1" applyAlignment="1">
      <alignment/>
    </xf>
    <xf numFmtId="169" fontId="0" fillId="0" borderId="87" xfId="0" applyNumberFormat="1" applyFont="1" applyBorder="1" applyAlignment="1">
      <alignment/>
    </xf>
    <xf numFmtId="0" fontId="0" fillId="0" borderId="3" xfId="0" applyFont="1" applyBorder="1" applyAlignment="1">
      <alignment horizontal="centerContinuous"/>
    </xf>
    <xf numFmtId="2" fontId="0" fillId="0" borderId="46" xfId="0" applyNumberFormat="1" applyFont="1" applyBorder="1" applyAlignment="1">
      <alignment/>
    </xf>
    <xf numFmtId="2" fontId="0" fillId="0" borderId="46" xfId="0" applyNumberFormat="1" applyFont="1" applyFill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2" fontId="0" fillId="0" borderId="46" xfId="0" applyNumberFormat="1" applyFont="1" applyBorder="1" applyAlignment="1">
      <alignment horizontal="right"/>
    </xf>
    <xf numFmtId="165" fontId="0" fillId="0" borderId="33" xfId="0" applyNumberFormat="1" applyBorder="1" applyAlignment="1">
      <alignment/>
    </xf>
    <xf numFmtId="165" fontId="0" fillId="0" borderId="71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8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86" xfId="0" applyNumberFormat="1" applyFont="1" applyBorder="1" applyAlignment="1">
      <alignment/>
    </xf>
    <xf numFmtId="169" fontId="0" fillId="0" borderId="46" xfId="0" applyNumberFormat="1" applyFont="1" applyBorder="1" applyAlignment="1">
      <alignment/>
    </xf>
    <xf numFmtId="169" fontId="12" fillId="0" borderId="46" xfId="0" applyNumberFormat="1" applyFont="1" applyBorder="1" applyAlignment="1">
      <alignment/>
    </xf>
    <xf numFmtId="165" fontId="12" fillId="0" borderId="46" xfId="0" applyNumberFormat="1" applyFont="1" applyBorder="1" applyAlignment="1">
      <alignment/>
    </xf>
    <xf numFmtId="169" fontId="0" fillId="0" borderId="71" xfId="0" applyNumberFormat="1" applyBorder="1" applyAlignment="1">
      <alignment/>
    </xf>
    <xf numFmtId="166" fontId="1" fillId="0" borderId="56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4" xfId="0" applyNumberFormat="1" applyFont="1" applyBorder="1" applyAlignment="1">
      <alignment/>
    </xf>
    <xf numFmtId="165" fontId="0" fillId="0" borderId="44" xfId="0" applyNumberFormat="1" applyFont="1" applyBorder="1" applyAlignment="1">
      <alignment horizontal="right"/>
    </xf>
    <xf numFmtId="169" fontId="0" fillId="0" borderId="21" xfId="0" applyNumberFormat="1" applyBorder="1" applyAlignment="1">
      <alignment/>
    </xf>
    <xf numFmtId="166" fontId="1" fillId="2" borderId="18" xfId="0" applyNumberFormat="1" applyFont="1" applyFill="1" applyBorder="1" applyAlignment="1">
      <alignment/>
    </xf>
    <xf numFmtId="165" fontId="0" fillId="0" borderId="4" xfId="0" applyNumberFormat="1" applyBorder="1" applyAlignment="1">
      <alignment/>
    </xf>
    <xf numFmtId="165" fontId="0" fillId="0" borderId="84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0" fontId="0" fillId="0" borderId="46" xfId="0" applyFont="1" applyBorder="1" applyAlignment="1">
      <alignment horizontal="left"/>
    </xf>
    <xf numFmtId="3" fontId="1" fillId="0" borderId="88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165" fontId="0" fillId="0" borderId="32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1" xfId="0" applyBorder="1" applyAlignment="1">
      <alignment horizontal="center"/>
    </xf>
    <xf numFmtId="3" fontId="1" fillId="0" borderId="73" xfId="0" applyNumberFormat="1" applyFont="1" applyBorder="1" applyAlignment="1">
      <alignment/>
    </xf>
    <xf numFmtId="165" fontId="0" fillId="0" borderId="98" xfId="0" applyNumberFormat="1" applyBorder="1" applyAlignment="1">
      <alignment/>
    </xf>
    <xf numFmtId="165" fontId="12" fillId="0" borderId="33" xfId="0" applyNumberFormat="1" applyFont="1" applyBorder="1" applyAlignment="1">
      <alignment/>
    </xf>
    <xf numFmtId="165" fontId="0" fillId="0" borderId="71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169" fontId="12" fillId="0" borderId="44" xfId="0" applyNumberFormat="1" applyFont="1" applyBorder="1" applyAlignment="1">
      <alignment/>
    </xf>
    <xf numFmtId="0" fontId="1" fillId="0" borderId="48" xfId="0" applyFont="1" applyFill="1" applyBorder="1" applyAlignment="1">
      <alignment horizontal="center"/>
    </xf>
    <xf numFmtId="164" fontId="0" fillId="0" borderId="33" xfId="0" applyNumberFormat="1" applyBorder="1" applyAlignment="1">
      <alignment/>
    </xf>
    <xf numFmtId="165" fontId="0" fillId="0" borderId="87" xfId="0" applyNumberFormat="1" applyBorder="1" applyAlignment="1">
      <alignment/>
    </xf>
    <xf numFmtId="165" fontId="0" fillId="0" borderId="72" xfId="0" applyNumberFormat="1" applyBorder="1" applyAlignment="1">
      <alignment/>
    </xf>
    <xf numFmtId="165" fontId="0" fillId="0" borderId="62" xfId="0" applyNumberFormat="1" applyBorder="1" applyAlignment="1">
      <alignment/>
    </xf>
    <xf numFmtId="165" fontId="0" fillId="0" borderId="63" xfId="0" applyNumberFormat="1" applyBorder="1" applyAlignment="1">
      <alignment/>
    </xf>
    <xf numFmtId="165" fontId="0" fillId="0" borderId="70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5" fillId="0" borderId="65" xfId="0" applyNumberFormat="1" applyFont="1" applyBorder="1" applyAlignment="1">
      <alignment horizontal="left"/>
    </xf>
    <xf numFmtId="165" fontId="5" fillId="0" borderId="50" xfId="0" applyNumberFormat="1" applyFont="1" applyBorder="1" applyAlignment="1">
      <alignment horizontal="left"/>
    </xf>
    <xf numFmtId="165" fontId="5" fillId="0" borderId="49" xfId="0" applyNumberFormat="1" applyFont="1" applyBorder="1" applyAlignment="1">
      <alignment horizontal="left"/>
    </xf>
    <xf numFmtId="165" fontId="5" fillId="0" borderId="99" xfId="0" applyNumberFormat="1" applyFont="1" applyBorder="1" applyAlignment="1">
      <alignment horizontal="left"/>
    </xf>
    <xf numFmtId="165" fontId="0" fillId="0" borderId="44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1" fillId="0" borderId="18" xfId="0" applyNumberFormat="1" applyFont="1" applyBorder="1" applyAlignment="1">
      <alignment/>
    </xf>
    <xf numFmtId="165" fontId="1" fillId="0" borderId="73" xfId="0" applyNumberFormat="1" applyFont="1" applyBorder="1" applyAlignment="1">
      <alignment/>
    </xf>
    <xf numFmtId="165" fontId="1" fillId="0" borderId="53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165" fontId="1" fillId="0" borderId="99" xfId="0" applyNumberFormat="1" applyFont="1" applyBorder="1" applyAlignment="1">
      <alignment/>
    </xf>
    <xf numFmtId="165" fontId="1" fillId="0" borderId="75" xfId="0" applyNumberFormat="1" applyFont="1" applyBorder="1" applyAlignment="1">
      <alignment/>
    </xf>
    <xf numFmtId="165" fontId="1" fillId="0" borderId="65" xfId="0" applyNumberFormat="1" applyFont="1" applyBorder="1" applyAlignment="1">
      <alignment/>
    </xf>
    <xf numFmtId="165" fontId="1" fillId="0" borderId="87" xfId="0" applyNumberFormat="1" applyFont="1" applyBorder="1" applyAlignment="1">
      <alignment/>
    </xf>
    <xf numFmtId="165" fontId="1" fillId="0" borderId="72" xfId="0" applyNumberFormat="1" applyFont="1" applyBorder="1" applyAlignment="1">
      <alignment/>
    </xf>
    <xf numFmtId="165" fontId="1" fillId="0" borderId="62" xfId="0" applyNumberFormat="1" applyFont="1" applyBorder="1" applyAlignment="1">
      <alignment/>
    </xf>
    <xf numFmtId="165" fontId="1" fillId="0" borderId="63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1" fillId="0" borderId="100" xfId="0" applyNumberFormat="1" applyFont="1" applyBorder="1" applyAlignment="1">
      <alignment/>
    </xf>
    <xf numFmtId="165" fontId="1" fillId="0" borderId="77" xfId="0" applyNumberFormat="1" applyFont="1" applyBorder="1" applyAlignment="1">
      <alignment/>
    </xf>
    <xf numFmtId="165" fontId="1" fillId="0" borderId="94" xfId="0" applyNumberFormat="1" applyFont="1" applyBorder="1" applyAlignment="1">
      <alignment/>
    </xf>
    <xf numFmtId="165" fontId="5" fillId="0" borderId="74" xfId="0" applyNumberFormat="1" applyFont="1" applyBorder="1" applyAlignment="1">
      <alignment horizontal="left"/>
    </xf>
    <xf numFmtId="165" fontId="0" fillId="0" borderId="65" xfId="0" applyNumberFormat="1" applyBorder="1" applyAlignment="1">
      <alignment/>
    </xf>
    <xf numFmtId="0" fontId="12" fillId="0" borderId="21" xfId="0" applyFont="1" applyBorder="1" applyAlignment="1">
      <alignment horizontal="center"/>
    </xf>
    <xf numFmtId="165" fontId="12" fillId="0" borderId="33" xfId="0" applyNumberFormat="1" applyFont="1" applyBorder="1" applyAlignment="1">
      <alignment/>
    </xf>
    <xf numFmtId="165" fontId="12" fillId="0" borderId="21" xfId="0" applyNumberFormat="1" applyFont="1" applyBorder="1" applyAlignment="1">
      <alignment/>
    </xf>
    <xf numFmtId="165" fontId="12" fillId="0" borderId="84" xfId="0" applyNumberFormat="1" applyFont="1" applyBorder="1" applyAlignment="1">
      <alignment/>
    </xf>
    <xf numFmtId="165" fontId="12" fillId="0" borderId="7" xfId="0" applyNumberFormat="1" applyFont="1" applyBorder="1" applyAlignment="1">
      <alignment/>
    </xf>
    <xf numFmtId="165" fontId="12" fillId="0" borderId="46" xfId="0" applyNumberFormat="1" applyFont="1" applyBorder="1" applyAlignment="1">
      <alignment/>
    </xf>
    <xf numFmtId="165" fontId="12" fillId="0" borderId="71" xfId="0" applyNumberFormat="1" applyFont="1" applyBorder="1" applyAlignment="1">
      <alignment/>
    </xf>
    <xf numFmtId="165" fontId="12" fillId="0" borderId="62" xfId="0" applyNumberFormat="1" applyFont="1" applyBorder="1" applyAlignment="1">
      <alignment/>
    </xf>
    <xf numFmtId="165" fontId="12" fillId="0" borderId="44" xfId="0" applyNumberFormat="1" applyFont="1" applyBorder="1" applyAlignment="1">
      <alignment/>
    </xf>
    <xf numFmtId="169" fontId="12" fillId="0" borderId="87" xfId="0" applyNumberFormat="1" applyFont="1" applyBorder="1" applyAlignment="1">
      <alignment/>
    </xf>
    <xf numFmtId="169" fontId="12" fillId="0" borderId="72" xfId="0" applyNumberFormat="1" applyFont="1" applyBorder="1" applyAlignment="1">
      <alignment/>
    </xf>
    <xf numFmtId="169" fontId="12" fillId="0" borderId="47" xfId="0" applyNumberFormat="1" applyFont="1" applyBorder="1" applyAlignment="1">
      <alignment/>
    </xf>
    <xf numFmtId="169" fontId="12" fillId="0" borderId="62" xfId="0" applyNumberFormat="1" applyFont="1" applyBorder="1" applyAlignment="1">
      <alignment/>
    </xf>
    <xf numFmtId="165" fontId="12" fillId="0" borderId="72" xfId="0" applyNumberFormat="1" applyFont="1" applyBorder="1" applyAlignment="1">
      <alignment/>
    </xf>
    <xf numFmtId="165" fontId="12" fillId="0" borderId="30" xfId="0" applyNumberFormat="1" applyFont="1" applyBorder="1" applyAlignment="1">
      <alignment/>
    </xf>
    <xf numFmtId="165" fontId="12" fillId="0" borderId="87" xfId="0" applyNumberFormat="1" applyFont="1" applyBorder="1" applyAlignment="1">
      <alignment/>
    </xf>
    <xf numFmtId="165" fontId="12" fillId="0" borderId="29" xfId="0" applyNumberFormat="1" applyFont="1" applyBorder="1" applyAlignment="1">
      <alignment/>
    </xf>
    <xf numFmtId="165" fontId="12" fillId="0" borderId="87" xfId="0" applyNumberFormat="1" applyFont="1" applyBorder="1" applyAlignment="1">
      <alignment/>
    </xf>
    <xf numFmtId="165" fontId="12" fillId="0" borderId="72" xfId="0" applyNumberFormat="1" applyFont="1" applyBorder="1" applyAlignment="1">
      <alignment/>
    </xf>
    <xf numFmtId="165" fontId="12" fillId="0" borderId="62" xfId="0" applyNumberFormat="1" applyFont="1" applyBorder="1" applyAlignment="1">
      <alignment/>
    </xf>
    <xf numFmtId="165" fontId="12" fillId="0" borderId="70" xfId="0" applyNumberFormat="1" applyFont="1" applyBorder="1" applyAlignment="1">
      <alignment/>
    </xf>
    <xf numFmtId="3" fontId="15" fillId="0" borderId="44" xfId="0" applyNumberFormat="1" applyFont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165" fontId="12" fillId="0" borderId="63" xfId="0" applyNumberFormat="1" applyFont="1" applyBorder="1" applyAlignment="1">
      <alignment/>
    </xf>
    <xf numFmtId="165" fontId="12" fillId="0" borderId="45" xfId="0" applyNumberFormat="1" applyFont="1" applyBorder="1" applyAlignment="1">
      <alignment/>
    </xf>
    <xf numFmtId="0" fontId="13" fillId="0" borderId="3" xfId="0" applyFont="1" applyFill="1" applyBorder="1" applyAlignment="1">
      <alignment/>
    </xf>
    <xf numFmtId="3" fontId="0" fillId="0" borderId="117" xfId="0" applyNumberFormat="1" applyBorder="1" applyAlignment="1">
      <alignment/>
    </xf>
    <xf numFmtId="0" fontId="1" fillId="0" borderId="15" xfId="0" applyFont="1" applyBorder="1" applyAlignment="1">
      <alignment horizontal="centerContinuous"/>
    </xf>
    <xf numFmtId="0" fontId="13" fillId="0" borderId="40" xfId="0" applyFont="1" applyFill="1" applyBorder="1" applyAlignment="1">
      <alignment horizontal="center"/>
    </xf>
    <xf numFmtId="165" fontId="0" fillId="0" borderId="45" xfId="0" applyNumberFormat="1" applyFont="1" applyBorder="1" applyAlignment="1">
      <alignment/>
    </xf>
    <xf numFmtId="165" fontId="0" fillId="0" borderId="52" xfId="0" applyNumberFormat="1" applyFont="1" applyBorder="1" applyAlignment="1">
      <alignment horizontal="right"/>
    </xf>
    <xf numFmtId="165" fontId="0" fillId="0" borderId="45" xfId="0" applyNumberFormat="1" applyBorder="1" applyAlignment="1">
      <alignment/>
    </xf>
    <xf numFmtId="165" fontId="12" fillId="0" borderId="45" xfId="0" applyNumberFormat="1" applyFont="1" applyBorder="1" applyAlignment="1">
      <alignment/>
    </xf>
    <xf numFmtId="3" fontId="0" fillId="0" borderId="118" xfId="0" applyNumberFormat="1" applyBorder="1" applyAlignment="1">
      <alignment/>
    </xf>
    <xf numFmtId="0" fontId="5" fillId="0" borderId="20" xfId="0" applyFont="1" applyBorder="1" applyAlignment="1">
      <alignment horizontal="left"/>
    </xf>
    <xf numFmtId="165" fontId="15" fillId="0" borderId="45" xfId="0" applyNumberFormat="1" applyFont="1" applyBorder="1" applyAlignment="1">
      <alignment/>
    </xf>
    <xf numFmtId="165" fontId="15" fillId="0" borderId="46" xfId="0" applyNumberFormat="1" applyFont="1" applyBorder="1" applyAlignment="1">
      <alignment/>
    </xf>
    <xf numFmtId="165" fontId="15" fillId="0" borderId="47" xfId="0" applyNumberFormat="1" applyFont="1" applyBorder="1" applyAlignment="1">
      <alignment/>
    </xf>
    <xf numFmtId="165" fontId="15" fillId="0" borderId="71" xfId="0" applyNumberFormat="1" applyFont="1" applyBorder="1" applyAlignment="1">
      <alignment/>
    </xf>
    <xf numFmtId="165" fontId="15" fillId="0" borderId="44" xfId="0" applyNumberFormat="1" applyFont="1" applyBorder="1" applyAlignment="1">
      <alignment/>
    </xf>
    <xf numFmtId="165" fontId="15" fillId="0" borderId="91" xfId="0" applyNumberFormat="1" applyFont="1" applyBorder="1" applyAlignment="1">
      <alignment/>
    </xf>
    <xf numFmtId="165" fontId="15" fillId="0" borderId="62" xfId="0" applyNumberFormat="1" applyFont="1" applyBorder="1" applyAlignment="1">
      <alignment/>
    </xf>
    <xf numFmtId="169" fontId="15" fillId="0" borderId="87" xfId="0" applyNumberFormat="1" applyFont="1" applyBorder="1" applyAlignment="1">
      <alignment/>
    </xf>
    <xf numFmtId="169" fontId="15" fillId="0" borderId="72" xfId="0" applyNumberFormat="1" applyFont="1" applyBorder="1" applyAlignment="1">
      <alignment/>
    </xf>
    <xf numFmtId="169" fontId="15" fillId="0" borderId="45" xfId="0" applyNumberFormat="1" applyFont="1" applyBorder="1" applyAlignment="1">
      <alignment/>
    </xf>
    <xf numFmtId="0" fontId="12" fillId="0" borderId="44" xfId="0" applyFont="1" applyFill="1" applyBorder="1" applyAlignment="1">
      <alignment horizontal="center"/>
    </xf>
    <xf numFmtId="165" fontId="15" fillId="0" borderId="49" xfId="0" applyNumberFormat="1" applyFont="1" applyBorder="1" applyAlignment="1">
      <alignment/>
    </xf>
    <xf numFmtId="165" fontId="15" fillId="0" borderId="48" xfId="0" applyNumberFormat="1" applyFont="1" applyBorder="1" applyAlignment="1">
      <alignment/>
    </xf>
    <xf numFmtId="0" fontId="12" fillId="0" borderId="48" xfId="0" applyFont="1" applyBorder="1" applyAlignment="1">
      <alignment horizontal="center"/>
    </xf>
    <xf numFmtId="165" fontId="15" fillId="0" borderId="74" xfId="0" applyNumberFormat="1" applyFont="1" applyBorder="1" applyAlignment="1">
      <alignment/>
    </xf>
    <xf numFmtId="165" fontId="15" fillId="0" borderId="64" xfId="0" applyNumberFormat="1" applyFont="1" applyBorder="1" applyAlignment="1">
      <alignment/>
    </xf>
    <xf numFmtId="165" fontId="15" fillId="0" borderId="51" xfId="0" applyNumberFormat="1" applyFont="1" applyBorder="1" applyAlignment="1">
      <alignment/>
    </xf>
    <xf numFmtId="165" fontId="15" fillId="0" borderId="65" xfId="0" applyNumberFormat="1" applyFont="1" applyBorder="1" applyAlignment="1">
      <alignment/>
    </xf>
    <xf numFmtId="165" fontId="15" fillId="0" borderId="87" xfId="0" applyNumberFormat="1" applyFont="1" applyBorder="1" applyAlignment="1">
      <alignment/>
    </xf>
    <xf numFmtId="165" fontId="15" fillId="0" borderId="72" xfId="0" applyNumberFormat="1" applyFont="1" applyBorder="1" applyAlignment="1">
      <alignment/>
    </xf>
    <xf numFmtId="0" fontId="0" fillId="0" borderId="44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5" fillId="0" borderId="4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Continuous"/>
    </xf>
    <xf numFmtId="3" fontId="1" fillId="0" borderId="1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9" fontId="0" fillId="0" borderId="46" xfId="0" applyNumberFormat="1" applyFont="1" applyFill="1" applyBorder="1" applyAlignment="1">
      <alignment/>
    </xf>
    <xf numFmtId="165" fontId="0" fillId="0" borderId="46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9" fontId="1" fillId="0" borderId="38" xfId="0" applyNumberFormat="1" applyFont="1" applyFill="1" applyBorder="1" applyAlignment="1">
      <alignment/>
    </xf>
    <xf numFmtId="165" fontId="0" fillId="0" borderId="46" xfId="0" applyNumberFormat="1" applyFill="1" applyBorder="1" applyAlignment="1">
      <alignment/>
    </xf>
    <xf numFmtId="165" fontId="0" fillId="0" borderId="30" xfId="0" applyNumberFormat="1" applyFill="1" applyBorder="1" applyAlignment="1">
      <alignment/>
    </xf>
    <xf numFmtId="165" fontId="1" fillId="0" borderId="38" xfId="0" applyNumberFormat="1" applyFont="1" applyFill="1" applyBorder="1" applyAlignment="1">
      <alignment/>
    </xf>
    <xf numFmtId="165" fontId="1" fillId="0" borderId="50" xfId="0" applyNumberFormat="1" applyFont="1" applyFill="1" applyBorder="1" applyAlignment="1">
      <alignment/>
    </xf>
    <xf numFmtId="165" fontId="1" fillId="0" borderId="46" xfId="0" applyNumberFormat="1" applyFont="1" applyFill="1" applyBorder="1" applyAlignment="1">
      <alignment/>
    </xf>
    <xf numFmtId="165" fontId="15" fillId="0" borderId="46" xfId="0" applyNumberFormat="1" applyFont="1" applyFill="1" applyBorder="1" applyAlignment="1">
      <alignment/>
    </xf>
    <xf numFmtId="165" fontId="1" fillId="0" borderId="38" xfId="0" applyNumberFormat="1" applyFont="1" applyFill="1" applyBorder="1" applyAlignment="1">
      <alignment horizontal="right"/>
    </xf>
    <xf numFmtId="165" fontId="1" fillId="0" borderId="79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166" fontId="1" fillId="0" borderId="14" xfId="0" applyNumberFormat="1" applyFont="1" applyFill="1" applyBorder="1" applyAlignment="1">
      <alignment/>
    </xf>
    <xf numFmtId="165" fontId="15" fillId="0" borderId="99" xfId="0" applyNumberFormat="1" applyFont="1" applyBorder="1" applyAlignment="1">
      <alignment/>
    </xf>
    <xf numFmtId="165" fontId="15" fillId="0" borderId="7" xfId="0" applyNumberFormat="1" applyFont="1" applyBorder="1" applyAlignment="1">
      <alignment/>
    </xf>
    <xf numFmtId="165" fontId="15" fillId="0" borderId="28" xfId="0" applyNumberFormat="1" applyFont="1" applyBorder="1" applyAlignment="1">
      <alignment/>
    </xf>
    <xf numFmtId="165" fontId="15" fillId="0" borderId="33" xfId="0" applyNumberFormat="1" applyFont="1" applyBorder="1" applyAlignment="1">
      <alignment/>
    </xf>
    <xf numFmtId="165" fontId="15" fillId="0" borderId="21" xfId="0" applyNumberFormat="1" applyFont="1" applyBorder="1" applyAlignment="1">
      <alignment/>
    </xf>
    <xf numFmtId="0" fontId="5" fillId="0" borderId="21" xfId="0" applyFont="1" applyBorder="1" applyAlignment="1">
      <alignment horizontal="left"/>
    </xf>
    <xf numFmtId="0" fontId="0" fillId="0" borderId="44" xfId="0" applyFont="1" applyFill="1" applyBorder="1" applyAlignment="1">
      <alignment horizontal="center"/>
    </xf>
    <xf numFmtId="165" fontId="0" fillId="0" borderId="74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46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165" fontId="0" fillId="0" borderId="79" xfId="0" applyNumberFormat="1" applyFont="1" applyBorder="1" applyAlignment="1">
      <alignment/>
    </xf>
    <xf numFmtId="165" fontId="0" fillId="0" borderId="76" xfId="0" applyNumberFormat="1" applyFont="1" applyBorder="1" applyAlignment="1">
      <alignment/>
    </xf>
    <xf numFmtId="165" fontId="0" fillId="0" borderId="94" xfId="0" applyNumberFormat="1" applyFont="1" applyBorder="1" applyAlignment="1">
      <alignment/>
    </xf>
    <xf numFmtId="165" fontId="0" fillId="0" borderId="75" xfId="0" applyNumberFormat="1" applyFont="1" applyBorder="1" applyAlignment="1">
      <alignment/>
    </xf>
    <xf numFmtId="165" fontId="0" fillId="0" borderId="50" xfId="0" applyNumberFormat="1" applyFont="1" applyFill="1" applyBorder="1" applyAlignment="1">
      <alignment/>
    </xf>
    <xf numFmtId="165" fontId="0" fillId="0" borderId="70" xfId="0" applyNumberFormat="1" applyFont="1" applyBorder="1" applyAlignment="1">
      <alignment/>
    </xf>
    <xf numFmtId="165" fontId="0" fillId="0" borderId="30" xfId="0" applyNumberFormat="1" applyFont="1" applyFill="1" applyBorder="1" applyAlignment="1">
      <alignment/>
    </xf>
    <xf numFmtId="165" fontId="15" fillId="0" borderId="78" xfId="0" applyNumberFormat="1" applyFont="1" applyBorder="1" applyAlignment="1">
      <alignment/>
    </xf>
    <xf numFmtId="165" fontId="12" fillId="0" borderId="94" xfId="0" applyNumberFormat="1" applyFont="1" applyBorder="1" applyAlignment="1">
      <alignment/>
    </xf>
    <xf numFmtId="0" fontId="15" fillId="0" borderId="44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165" fontId="0" fillId="0" borderId="94" xfId="0" applyNumberFormat="1" applyFont="1" applyBorder="1" applyAlignment="1">
      <alignment/>
    </xf>
    <xf numFmtId="165" fontId="0" fillId="0" borderId="94" xfId="0" applyNumberFormat="1" applyFont="1" applyBorder="1" applyAlignment="1">
      <alignment/>
    </xf>
    <xf numFmtId="165" fontId="15" fillId="0" borderId="6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5" fontId="0" fillId="0" borderId="77" xfId="0" applyNumberFormat="1" applyFont="1" applyBorder="1" applyAlignment="1">
      <alignment/>
    </xf>
    <xf numFmtId="165" fontId="0" fillId="0" borderId="79" xfId="0" applyNumberFormat="1" applyFont="1" applyFill="1" applyBorder="1" applyAlignment="1">
      <alignment/>
    </xf>
    <xf numFmtId="165" fontId="15" fillId="0" borderId="81" xfId="0" applyNumberFormat="1" applyFont="1" applyBorder="1" applyAlignment="1">
      <alignment/>
    </xf>
    <xf numFmtId="165" fontId="15" fillId="0" borderId="7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0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165" fontId="1" fillId="0" borderId="78" xfId="0" applyNumberFormat="1" applyFont="1" applyFill="1" applyBorder="1" applyAlignment="1">
      <alignment/>
    </xf>
    <xf numFmtId="165" fontId="1" fillId="0" borderId="79" xfId="0" applyNumberFormat="1" applyFont="1" applyFill="1" applyBorder="1" applyAlignment="1">
      <alignment/>
    </xf>
    <xf numFmtId="165" fontId="1" fillId="0" borderId="30" xfId="0" applyNumberFormat="1" applyFont="1" applyFill="1" applyBorder="1" applyAlignment="1">
      <alignment/>
    </xf>
    <xf numFmtId="165" fontId="0" fillId="0" borderId="33" xfId="0" applyNumberFormat="1" applyFont="1" applyFill="1" applyBorder="1" applyAlignment="1">
      <alignment/>
    </xf>
    <xf numFmtId="165" fontId="0" fillId="0" borderId="29" xfId="0" applyNumberFormat="1" applyFont="1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165" fontId="0" fillId="0" borderId="79" xfId="0" applyNumberFormat="1" applyFont="1" applyFill="1" applyBorder="1" applyAlignment="1">
      <alignment/>
    </xf>
    <xf numFmtId="165" fontId="0" fillId="0" borderId="76" xfId="0" applyNumberFormat="1" applyFont="1" applyFill="1" applyBorder="1" applyAlignment="1">
      <alignment/>
    </xf>
    <xf numFmtId="165" fontId="0" fillId="0" borderId="94" xfId="0" applyNumberFormat="1" applyFont="1" applyFill="1" applyBorder="1" applyAlignment="1">
      <alignment/>
    </xf>
    <xf numFmtId="165" fontId="1" fillId="0" borderId="94" xfId="0" applyNumberFormat="1" applyFont="1" applyFill="1" applyBorder="1" applyAlignment="1">
      <alignment/>
    </xf>
    <xf numFmtId="165" fontId="1" fillId="0" borderId="100" xfId="0" applyNumberFormat="1" applyFont="1" applyFill="1" applyBorder="1" applyAlignment="1">
      <alignment/>
    </xf>
    <xf numFmtId="165" fontId="1" fillId="0" borderId="77" xfId="0" applyNumberFormat="1" applyFont="1" applyFill="1" applyBorder="1" applyAlignment="1">
      <alignment/>
    </xf>
    <xf numFmtId="165" fontId="1" fillId="0" borderId="94" xfId="0" applyNumberFormat="1" applyFont="1" applyFill="1" applyBorder="1" applyAlignment="1">
      <alignment/>
    </xf>
    <xf numFmtId="165" fontId="1" fillId="0" borderId="7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165" fontId="1" fillId="0" borderId="78" xfId="0" applyNumberFormat="1" applyFont="1" applyFill="1" applyBorder="1" applyAlignment="1">
      <alignment/>
    </xf>
    <xf numFmtId="165" fontId="1" fillId="0" borderId="79" xfId="0" applyNumberFormat="1" applyFont="1" applyFill="1" applyBorder="1" applyAlignment="1">
      <alignment/>
    </xf>
    <xf numFmtId="165" fontId="1" fillId="0" borderId="30" xfId="0" applyNumberFormat="1" applyFont="1" applyFill="1" applyBorder="1" applyAlignment="1">
      <alignment/>
    </xf>
    <xf numFmtId="165" fontId="0" fillId="0" borderId="33" xfId="0" applyNumberFormat="1" applyFont="1" applyFill="1" applyBorder="1" applyAlignment="1">
      <alignment/>
    </xf>
    <xf numFmtId="165" fontId="0" fillId="0" borderId="29" xfId="0" applyNumberFormat="1" applyFont="1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165" fontId="0" fillId="0" borderId="79" xfId="0" applyNumberFormat="1" applyFont="1" applyFill="1" applyBorder="1" applyAlignment="1">
      <alignment/>
    </xf>
    <xf numFmtId="165" fontId="0" fillId="0" borderId="76" xfId="0" applyNumberFormat="1" applyFont="1" applyFill="1" applyBorder="1" applyAlignment="1">
      <alignment/>
    </xf>
    <xf numFmtId="165" fontId="12" fillId="0" borderId="94" xfId="0" applyNumberFormat="1" applyFont="1" applyFill="1" applyBorder="1" applyAlignment="1">
      <alignment/>
    </xf>
    <xf numFmtId="165" fontId="15" fillId="0" borderId="78" xfId="0" applyNumberFormat="1" applyFont="1" applyFill="1" applyBorder="1" applyAlignment="1">
      <alignment/>
    </xf>
    <xf numFmtId="0" fontId="5" fillId="0" borderId="119" xfId="0" applyFont="1" applyBorder="1" applyAlignment="1">
      <alignment horizontal="left"/>
    </xf>
    <xf numFmtId="2" fontId="0" fillId="0" borderId="62" xfId="0" applyNumberFormat="1" applyFont="1" applyBorder="1" applyAlignment="1">
      <alignment/>
    </xf>
    <xf numFmtId="0" fontId="5" fillId="0" borderId="120" xfId="0" applyFont="1" applyBorder="1" applyAlignment="1">
      <alignment horizontal="left"/>
    </xf>
    <xf numFmtId="0" fontId="5" fillId="0" borderId="121" xfId="0" applyFont="1" applyBorder="1" applyAlignment="1">
      <alignment horizontal="left"/>
    </xf>
    <xf numFmtId="3" fontId="0" fillId="0" borderId="43" xfId="0" applyNumberFormat="1" applyFont="1" applyBorder="1" applyAlignment="1">
      <alignment/>
    </xf>
    <xf numFmtId="165" fontId="5" fillId="0" borderId="51" xfId="0" applyNumberFormat="1" applyFont="1" applyBorder="1" applyAlignment="1">
      <alignment horizontal="left"/>
    </xf>
    <xf numFmtId="165" fontId="0" fillId="0" borderId="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1" fillId="0" borderId="82" xfId="0" applyFont="1" applyBorder="1" applyAlignment="1">
      <alignment horizontal="left"/>
    </xf>
    <xf numFmtId="0" fontId="0" fillId="0" borderId="8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3" fillId="0" borderId="4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5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3" fillId="0" borderId="101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3" fontId="1" fillId="0" borderId="68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98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169" fontId="0" fillId="0" borderId="62" xfId="0" applyNumberFormat="1" applyFont="1" applyBorder="1" applyAlignment="1">
      <alignment/>
    </xf>
    <xf numFmtId="165" fontId="0" fillId="0" borderId="62" xfId="0" applyNumberFormat="1" applyFont="1" applyBorder="1" applyAlignment="1">
      <alignment/>
    </xf>
    <xf numFmtId="165" fontId="0" fillId="0" borderId="87" xfId="0" applyNumberFormat="1" applyFont="1" applyBorder="1" applyAlignment="1">
      <alignment/>
    </xf>
    <xf numFmtId="169" fontId="0" fillId="0" borderId="72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5" fontId="0" fillId="0" borderId="4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165" fontId="0" fillId="0" borderId="98" xfId="0" applyNumberFormat="1" applyFont="1" applyFill="1" applyBorder="1" applyAlignment="1">
      <alignment/>
    </xf>
    <xf numFmtId="169" fontId="0" fillId="0" borderId="68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/>
    </xf>
    <xf numFmtId="169" fontId="0" fillId="0" borderId="68" xfId="0" applyNumberFormat="1" applyFont="1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29" xfId="0" applyNumberFormat="1" applyFont="1" applyBorder="1" applyAlignment="1">
      <alignment/>
    </xf>
    <xf numFmtId="169" fontId="0" fillId="0" borderId="71" xfId="0" applyNumberFormat="1" applyFont="1" applyBorder="1" applyAlignment="1">
      <alignment/>
    </xf>
    <xf numFmtId="169" fontId="0" fillId="0" borderId="44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7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5" fontId="0" fillId="0" borderId="72" xfId="0" applyNumberFormat="1" applyFont="1" applyBorder="1" applyAlignment="1">
      <alignment horizontal="right"/>
    </xf>
    <xf numFmtId="165" fontId="0" fillId="0" borderId="87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7" xfId="0" applyFont="1" applyBorder="1" applyAlignment="1">
      <alignment horizontal="left"/>
    </xf>
    <xf numFmtId="169" fontId="0" fillId="0" borderId="9" xfId="0" applyNumberFormat="1" applyFont="1" applyBorder="1" applyAlignment="1">
      <alignment horizontal="left"/>
    </xf>
    <xf numFmtId="165" fontId="0" fillId="0" borderId="9" xfId="0" applyNumberFormat="1" applyFont="1" applyBorder="1" applyAlignment="1">
      <alignment horizontal="left"/>
    </xf>
    <xf numFmtId="165" fontId="0" fillId="0" borderId="98" xfId="0" applyNumberFormat="1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165" fontId="1" fillId="0" borderId="39" xfId="0" applyNumberFormat="1" applyFont="1" applyBorder="1" applyAlignment="1">
      <alignment/>
    </xf>
    <xf numFmtId="169" fontId="1" fillId="0" borderId="53" xfId="0" applyNumberFormat="1" applyFont="1" applyBorder="1" applyAlignment="1">
      <alignment/>
    </xf>
    <xf numFmtId="165" fontId="0" fillId="0" borderId="72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165" fontId="0" fillId="0" borderId="65" xfId="0" applyNumberFormat="1" applyFont="1" applyBorder="1" applyAlignment="1">
      <alignment/>
    </xf>
    <xf numFmtId="165" fontId="1" fillId="0" borderId="62" xfId="0" applyNumberFormat="1" applyFont="1" applyBorder="1" applyAlignment="1">
      <alignment/>
    </xf>
    <xf numFmtId="165" fontId="1" fillId="0" borderId="65" xfId="0" applyNumberFormat="1" applyFont="1" applyBorder="1" applyAlignment="1">
      <alignment/>
    </xf>
    <xf numFmtId="165" fontId="1" fillId="0" borderId="99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165" fontId="1" fillId="0" borderId="63" xfId="0" applyNumberFormat="1" applyFont="1" applyBorder="1" applyAlignment="1">
      <alignment/>
    </xf>
    <xf numFmtId="165" fontId="0" fillId="0" borderId="70" xfId="0" applyNumberFormat="1" applyFont="1" applyBorder="1" applyAlignment="1">
      <alignment/>
    </xf>
    <xf numFmtId="165" fontId="1" fillId="0" borderId="87" xfId="0" applyNumberFormat="1" applyFont="1" applyBorder="1" applyAlignment="1">
      <alignment/>
    </xf>
    <xf numFmtId="165" fontId="1" fillId="0" borderId="72" xfId="0" applyNumberFormat="1" applyFont="1" applyBorder="1" applyAlignment="1">
      <alignment/>
    </xf>
    <xf numFmtId="165" fontId="0" fillId="0" borderId="94" xfId="0" applyNumberFormat="1" applyFont="1" applyBorder="1" applyAlignment="1">
      <alignment/>
    </xf>
    <xf numFmtId="165" fontId="1" fillId="0" borderId="94" xfId="0" applyNumberFormat="1" applyFont="1" applyBorder="1" applyAlignment="1">
      <alignment/>
    </xf>
    <xf numFmtId="165" fontId="1" fillId="0" borderId="100" xfId="0" applyNumberFormat="1" applyFont="1" applyBorder="1" applyAlignment="1">
      <alignment/>
    </xf>
    <xf numFmtId="165" fontId="1" fillId="0" borderId="77" xfId="0" applyNumberFormat="1" applyFont="1" applyBorder="1" applyAlignment="1">
      <alignment/>
    </xf>
    <xf numFmtId="165" fontId="0" fillId="0" borderId="94" xfId="0" applyNumberFormat="1" applyFont="1" applyFill="1" applyBorder="1" applyAlignment="1">
      <alignment/>
    </xf>
    <xf numFmtId="165" fontId="1" fillId="0" borderId="94" xfId="0" applyNumberFormat="1" applyFont="1" applyFill="1" applyBorder="1" applyAlignment="1">
      <alignment/>
    </xf>
    <xf numFmtId="165" fontId="1" fillId="0" borderId="100" xfId="0" applyNumberFormat="1" applyFont="1" applyFill="1" applyBorder="1" applyAlignment="1">
      <alignment/>
    </xf>
    <xf numFmtId="165" fontId="1" fillId="0" borderId="77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166" fontId="0" fillId="0" borderId="116" xfId="0" applyNumberFormat="1" applyFont="1" applyBorder="1" applyAlignment="1">
      <alignment/>
    </xf>
    <xf numFmtId="3" fontId="0" fillId="0" borderId="116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0" borderId="43" xfId="0" applyNumberFormat="1" applyFont="1" applyBorder="1" applyAlignment="1">
      <alignment/>
    </xf>
    <xf numFmtId="165" fontId="0" fillId="0" borderId="60" xfId="0" applyNumberFormat="1" applyFont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93" xfId="0" applyNumberFormat="1" applyFont="1" applyBorder="1" applyAlignment="1">
      <alignment/>
    </xf>
    <xf numFmtId="169" fontId="0" fillId="0" borderId="102" xfId="0" applyNumberFormat="1" applyFont="1" applyBorder="1" applyAlignment="1">
      <alignment/>
    </xf>
    <xf numFmtId="169" fontId="0" fillId="0" borderId="95" xfId="0" applyNumberFormat="1" applyFont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0" borderId="84" xfId="0" applyNumberFormat="1" applyFont="1" applyBorder="1" applyAlignment="1">
      <alignment/>
    </xf>
    <xf numFmtId="165" fontId="0" fillId="0" borderId="70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90" xfId="0" applyNumberFormat="1" applyFont="1" applyBorder="1" applyAlignment="1">
      <alignment/>
    </xf>
    <xf numFmtId="165" fontId="0" fillId="0" borderId="58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96" xfId="0" applyNumberFormat="1" applyFont="1" applyBorder="1" applyAlignment="1">
      <alignment/>
    </xf>
    <xf numFmtId="165" fontId="0" fillId="0" borderId="97" xfId="0" applyNumberFormat="1" applyFont="1" applyBorder="1" applyAlignment="1">
      <alignment/>
    </xf>
    <xf numFmtId="165" fontId="0" fillId="0" borderId="10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9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35" xfId="0" applyNumberFormat="1" applyFont="1" applyBorder="1" applyAlignment="1">
      <alignment/>
    </xf>
    <xf numFmtId="164" fontId="0" fillId="0" borderId="52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65" fontId="0" fillId="0" borderId="45" xfId="0" applyNumberFormat="1" applyFont="1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2" fontId="0" fillId="0" borderId="62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2" fontId="0" fillId="0" borderId="62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164" fontId="0" fillId="0" borderId="47" xfId="0" applyNumberFormat="1" applyFont="1" applyBorder="1" applyAlignment="1">
      <alignment horizontal="right"/>
    </xf>
    <xf numFmtId="0" fontId="0" fillId="0" borderId="62" xfId="0" applyFont="1" applyBorder="1" applyAlignment="1">
      <alignment horizontal="left"/>
    </xf>
    <xf numFmtId="2" fontId="0" fillId="0" borderId="62" xfId="0" applyNumberFormat="1" applyFont="1" applyBorder="1" applyAlignment="1">
      <alignment horizontal="right"/>
    </xf>
    <xf numFmtId="165" fontId="0" fillId="0" borderId="62" xfId="0" applyNumberFormat="1" applyFont="1" applyBorder="1" applyAlignment="1">
      <alignment horizontal="right"/>
    </xf>
    <xf numFmtId="165" fontId="5" fillId="0" borderId="49" xfId="0" applyNumberFormat="1" applyFont="1" applyBorder="1" applyAlignment="1">
      <alignment horizontal="left"/>
    </xf>
    <xf numFmtId="165" fontId="0" fillId="0" borderId="49" xfId="0" applyNumberFormat="1" applyFont="1" applyBorder="1" applyAlignment="1">
      <alignment/>
    </xf>
    <xf numFmtId="165" fontId="0" fillId="0" borderId="51" xfId="0" applyNumberFormat="1" applyFont="1" applyBorder="1" applyAlignment="1">
      <alignment/>
    </xf>
    <xf numFmtId="165" fontId="5" fillId="0" borderId="65" xfId="0" applyNumberFormat="1" applyFont="1" applyBorder="1" applyAlignment="1">
      <alignment horizontal="left"/>
    </xf>
    <xf numFmtId="165" fontId="0" fillId="0" borderId="7" xfId="0" applyNumberFormat="1" applyFont="1" applyBorder="1" applyAlignment="1">
      <alignment/>
    </xf>
    <xf numFmtId="165" fontId="0" fillId="0" borderId="47" xfId="0" applyNumberFormat="1" applyFont="1" applyBorder="1" applyAlignment="1">
      <alignment/>
    </xf>
    <xf numFmtId="165" fontId="0" fillId="0" borderId="62" xfId="0" applyNumberFormat="1" applyFont="1" applyBorder="1" applyAlignment="1">
      <alignment horizontal="right"/>
    </xf>
    <xf numFmtId="165" fontId="0" fillId="0" borderId="45" xfId="0" applyNumberFormat="1" applyFont="1" applyBorder="1" applyAlignment="1">
      <alignment/>
    </xf>
    <xf numFmtId="165" fontId="1" fillId="0" borderId="37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1" fillId="0" borderId="49" xfId="0" applyNumberFormat="1" applyFont="1" applyBorder="1" applyAlignment="1">
      <alignment/>
    </xf>
    <xf numFmtId="165" fontId="1" fillId="0" borderId="50" xfId="0" applyNumberFormat="1" applyFont="1" applyBorder="1" applyAlignment="1">
      <alignment/>
    </xf>
    <xf numFmtId="165" fontId="1" fillId="0" borderId="45" xfId="0" applyNumberFormat="1" applyFont="1" applyBorder="1" applyAlignment="1">
      <alignment/>
    </xf>
    <xf numFmtId="165" fontId="1" fillId="0" borderId="46" xfId="0" applyNumberFormat="1" applyFont="1" applyBorder="1" applyAlignment="1">
      <alignment/>
    </xf>
    <xf numFmtId="165" fontId="1" fillId="0" borderId="37" xfId="0" applyNumberFormat="1" applyFont="1" applyBorder="1" applyAlignment="1">
      <alignment horizontal="right"/>
    </xf>
    <xf numFmtId="165" fontId="1" fillId="0" borderId="56" xfId="0" applyNumberFormat="1" applyFont="1" applyBorder="1" applyAlignment="1">
      <alignment horizontal="right"/>
    </xf>
    <xf numFmtId="165" fontId="1" fillId="0" borderId="39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0" fillId="0" borderId="46" xfId="0" applyNumberFormat="1" applyFont="1" applyBorder="1" applyAlignment="1">
      <alignment/>
    </xf>
    <xf numFmtId="165" fontId="0" fillId="0" borderId="46" xfId="0" applyNumberFormat="1" applyFont="1" applyBorder="1" applyAlignment="1">
      <alignment/>
    </xf>
    <xf numFmtId="165" fontId="0" fillId="0" borderId="79" xfId="0" applyNumberFormat="1" applyFont="1" applyBorder="1" applyAlignment="1">
      <alignment/>
    </xf>
    <xf numFmtId="165" fontId="0" fillId="0" borderId="33" xfId="0" applyNumberFormat="1" applyFont="1" applyFill="1" applyBorder="1" applyAlignment="1">
      <alignment/>
    </xf>
    <xf numFmtId="165" fontId="0" fillId="0" borderId="29" xfId="0" applyNumberFormat="1" applyFont="1" applyFill="1" applyBorder="1" applyAlignment="1">
      <alignment/>
    </xf>
    <xf numFmtId="165" fontId="0" fillId="0" borderId="30" xfId="0" applyNumberFormat="1" applyFont="1" applyFill="1" applyBorder="1" applyAlignment="1">
      <alignment/>
    </xf>
    <xf numFmtId="165" fontId="0" fillId="0" borderId="79" xfId="0" applyNumberFormat="1" applyFont="1" applyFill="1" applyBorder="1" applyAlignment="1">
      <alignment/>
    </xf>
    <xf numFmtId="165" fontId="1" fillId="0" borderId="78" xfId="0" applyNumberFormat="1" applyFont="1" applyBorder="1" applyAlignment="1">
      <alignment/>
    </xf>
    <xf numFmtId="165" fontId="0" fillId="0" borderId="79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1" fillId="0" borderId="79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6" fontId="1" fillId="2" borderId="40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166" fontId="1" fillId="2" borderId="57" xfId="0" applyNumberFormat="1" applyFont="1" applyFill="1" applyBorder="1" applyAlignment="1">
      <alignment/>
    </xf>
    <xf numFmtId="166" fontId="1" fillId="2" borderId="12" xfId="0" applyNumberFormat="1" applyFont="1" applyFill="1" applyBorder="1" applyAlignment="1">
      <alignment/>
    </xf>
    <xf numFmtId="166" fontId="1" fillId="2" borderId="38" xfId="0" applyNumberFormat="1" applyFont="1" applyFill="1" applyBorder="1" applyAlignment="1">
      <alignment/>
    </xf>
    <xf numFmtId="166" fontId="1" fillId="2" borderId="39" xfId="0" applyNumberFormat="1" applyFont="1" applyFill="1" applyBorder="1" applyAlignment="1">
      <alignment/>
    </xf>
    <xf numFmtId="166" fontId="1" fillId="0" borderId="40" xfId="0" applyNumberFormat="1" applyFont="1" applyBorder="1" applyAlignment="1">
      <alignment/>
    </xf>
    <xf numFmtId="166" fontId="1" fillId="0" borderId="38" xfId="0" applyNumberFormat="1" applyFont="1" applyBorder="1" applyAlignment="1">
      <alignment/>
    </xf>
    <xf numFmtId="166" fontId="1" fillId="0" borderId="39" xfId="0" applyNumberFormat="1" applyFont="1" applyBorder="1" applyAlignment="1">
      <alignment/>
    </xf>
    <xf numFmtId="166" fontId="1" fillId="0" borderId="115" xfId="0" applyNumberFormat="1" applyFont="1" applyBorder="1" applyAlignment="1">
      <alignment/>
    </xf>
    <xf numFmtId="166" fontId="0" fillId="0" borderId="116" xfId="0" applyNumberFormat="1" applyFont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59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82" xfId="0" applyBorder="1" applyAlignment="1">
      <alignment/>
    </xf>
    <xf numFmtId="0" fontId="0" fillId="0" borderId="54" xfId="0" applyBorder="1" applyAlignment="1">
      <alignment horizontal="left"/>
    </xf>
    <xf numFmtId="0" fontId="0" fillId="0" borderId="5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" fontId="1" fillId="0" borderId="82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91" xfId="0" applyNumberFormat="1" applyFont="1" applyFill="1" applyBorder="1" applyAlignment="1">
      <alignment/>
    </xf>
    <xf numFmtId="169" fontId="0" fillId="0" borderId="91" xfId="0" applyNumberFormat="1" applyFont="1" applyBorder="1" applyAlignment="1">
      <alignment/>
    </xf>
    <xf numFmtId="3" fontId="0" fillId="0" borderId="91" xfId="0" applyNumberFormat="1" applyBorder="1" applyAlignment="1">
      <alignment/>
    </xf>
    <xf numFmtId="0" fontId="0" fillId="0" borderId="54" xfId="0" applyFont="1" applyBorder="1" applyAlignment="1">
      <alignment horizontal="right"/>
    </xf>
    <xf numFmtId="165" fontId="15" fillId="0" borderId="87" xfId="0" applyNumberFormat="1" applyFont="1" applyBorder="1" applyAlignment="1">
      <alignment/>
    </xf>
    <xf numFmtId="165" fontId="0" fillId="0" borderId="63" xfId="0" applyNumberFormat="1" applyFont="1" applyBorder="1" applyAlignment="1">
      <alignment/>
    </xf>
    <xf numFmtId="165" fontId="0" fillId="0" borderId="87" xfId="0" applyNumberFormat="1" applyFont="1" applyBorder="1" applyAlignment="1">
      <alignment/>
    </xf>
    <xf numFmtId="165" fontId="0" fillId="0" borderId="100" xfId="0" applyNumberFormat="1" applyFont="1" applyBorder="1" applyAlignment="1">
      <alignment/>
    </xf>
    <xf numFmtId="165" fontId="0" fillId="0" borderId="100" xfId="0" applyNumberFormat="1" applyFont="1" applyFill="1" applyBorder="1" applyAlignment="1">
      <alignment/>
    </xf>
    <xf numFmtId="165" fontId="12" fillId="0" borderId="100" xfId="0" applyNumberFormat="1" applyFont="1" applyFill="1" applyBorder="1" applyAlignment="1">
      <alignment/>
    </xf>
    <xf numFmtId="165" fontId="1" fillId="0" borderId="100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0" fillId="0" borderId="46" xfId="0" applyFont="1" applyBorder="1" applyAlignment="1">
      <alignment horizontal="left"/>
    </xf>
    <xf numFmtId="165" fontId="1" fillId="0" borderId="81" xfId="0" applyNumberFormat="1" applyFont="1" applyFill="1" applyBorder="1" applyAlignment="1">
      <alignment/>
    </xf>
    <xf numFmtId="166" fontId="0" fillId="0" borderId="83" xfId="0" applyNumberFormat="1" applyBorder="1" applyAlignment="1">
      <alignment/>
    </xf>
    <xf numFmtId="166" fontId="1" fillId="0" borderId="83" xfId="0" applyNumberFormat="1" applyFont="1" applyBorder="1" applyAlignment="1">
      <alignment/>
    </xf>
    <xf numFmtId="166" fontId="1" fillId="0" borderId="83" xfId="0" applyNumberFormat="1" applyFont="1" applyBorder="1" applyAlignment="1">
      <alignment/>
    </xf>
    <xf numFmtId="3" fontId="0" fillId="0" borderId="8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V121"/>
  <sheetViews>
    <sheetView zoomScale="75" zoomScaleNormal="75" workbookViewId="0" topLeftCell="A71">
      <pane xSplit="2" ySplit="13" topLeftCell="C60" activePane="bottomRight" state="split"/>
      <selection pane="topLeft" activeCell="J4" sqref="J4"/>
      <selection pane="topRight" activeCell="J4" sqref="J4"/>
      <selection pane="bottomLeft" activeCell="J4" sqref="J4"/>
      <selection pane="bottomRight" activeCell="E96" sqref="E96"/>
      <selection pane="topLeft" activeCell="A80" sqref="A80:IV92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4" width="9.625" style="0" customWidth="1"/>
    <col min="5" max="5" width="7.125" style="0" customWidth="1"/>
    <col min="6" max="6" width="9.375" style="0" customWidth="1"/>
    <col min="7" max="7" width="9.00390625" style="0" customWidth="1"/>
    <col min="8" max="8" width="8.625" style="0" customWidth="1"/>
    <col min="9" max="9" width="10.25390625" style="0" customWidth="1"/>
    <col min="10" max="10" width="8.375" style="0" customWidth="1"/>
    <col min="11" max="11" width="8.75390625" style="0" customWidth="1"/>
    <col min="12" max="12" width="8.75390625" style="0" hidden="1" customWidth="1"/>
    <col min="13" max="13" width="7.375" style="0" customWidth="1"/>
    <col min="14" max="14" width="8.25390625" style="0" customWidth="1"/>
    <col min="15" max="15" width="7.375" style="0" customWidth="1"/>
    <col min="16" max="16" width="8.625" style="0" hidden="1" customWidth="1"/>
    <col min="17" max="17" width="12.625" style="0" customWidth="1"/>
    <col min="18" max="18" width="10.25390625" style="0" customWidth="1"/>
    <col min="19" max="19" width="10.00390625" style="0" customWidth="1"/>
    <col min="20" max="20" width="10.875" style="0" customWidth="1"/>
    <col min="21" max="21" width="12.00390625" style="0" hidden="1" customWidth="1"/>
    <col min="22" max="22" width="10.25390625" style="0" customWidth="1"/>
    <col min="23" max="24" width="10.00390625" style="0" customWidth="1"/>
    <col min="25" max="25" width="9.00390625" style="0" hidden="1" customWidth="1"/>
    <col min="26" max="26" width="12.00390625" style="0" hidden="1" customWidth="1"/>
    <col min="27" max="27" width="9.75390625" style="0" customWidth="1"/>
    <col min="28" max="28" width="8.375" style="0" customWidth="1"/>
    <col min="29" max="29" width="11.00390625" style="0" customWidth="1"/>
    <col min="30" max="30" width="9.625" style="0" customWidth="1"/>
    <col min="31" max="31" width="9.125" style="0" hidden="1" customWidth="1"/>
    <col min="32" max="32" width="9.625" style="0" hidden="1" customWidth="1"/>
    <col min="33" max="33" width="8.00390625" style="0" customWidth="1"/>
  </cols>
  <sheetData>
    <row r="4" ht="18">
      <c r="Y4" s="115"/>
    </row>
    <row r="5" ht="12.75">
      <c r="J5" t="s">
        <v>51</v>
      </c>
    </row>
    <row r="6" spans="2:17" s="25" customFormat="1" ht="18">
      <c r="B6" s="130"/>
      <c r="D6" s="130"/>
      <c r="E6" s="130"/>
      <c r="F6" s="279"/>
      <c r="G6"/>
      <c r="H6" s="130" t="s">
        <v>143</v>
      </c>
      <c r="J6" s="131"/>
      <c r="K6" s="131"/>
      <c r="L6" s="131"/>
      <c r="M6" s="131"/>
      <c r="N6" s="131"/>
      <c r="O6" s="131"/>
      <c r="P6" s="131"/>
      <c r="Q6" s="131"/>
    </row>
    <row r="7" spans="2:20" ht="18">
      <c r="B7" s="7"/>
      <c r="C7" s="6"/>
      <c r="D7" s="130"/>
      <c r="E7" s="130"/>
      <c r="F7" s="25"/>
      <c r="H7" s="130"/>
      <c r="I7" s="25"/>
      <c r="J7" s="131"/>
      <c r="K7" s="131"/>
      <c r="L7" s="131"/>
      <c r="M7" s="131"/>
      <c r="N7" s="131"/>
      <c r="O7" s="131"/>
      <c r="P7" s="131"/>
      <c r="Q7" s="131"/>
      <c r="R7" s="131"/>
      <c r="S7" s="6"/>
      <c r="T7" s="6"/>
    </row>
    <row r="8" spans="2:20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44" ht="12.75">
      <c r="A9" s="46"/>
      <c r="B9" s="26" t="s">
        <v>0</v>
      </c>
      <c r="C9" s="37" t="s">
        <v>1</v>
      </c>
      <c r="D9" s="14" t="s">
        <v>2</v>
      </c>
      <c r="E9" s="14"/>
      <c r="F9" s="14"/>
      <c r="G9" s="14"/>
      <c r="H9" s="14"/>
      <c r="I9" s="13"/>
      <c r="J9" s="11" t="s">
        <v>3</v>
      </c>
      <c r="K9" s="8"/>
      <c r="L9" s="8"/>
      <c r="M9" s="8"/>
      <c r="N9" s="9"/>
      <c r="O9" s="8"/>
      <c r="P9" s="8"/>
      <c r="Q9" s="8"/>
      <c r="R9" s="9"/>
      <c r="S9" s="200" t="s">
        <v>54</v>
      </c>
      <c r="T9" s="201"/>
      <c r="U9" s="223"/>
      <c r="V9" s="241" t="s">
        <v>4</v>
      </c>
      <c r="W9" s="376" t="s">
        <v>112</v>
      </c>
      <c r="X9" s="11"/>
      <c r="Y9" s="11"/>
      <c r="Z9" s="11"/>
      <c r="AA9" s="11"/>
      <c r="AB9" s="13"/>
      <c r="AC9" s="430" t="s">
        <v>78</v>
      </c>
      <c r="AD9" s="431" t="s">
        <v>75</v>
      </c>
      <c r="AE9" s="431"/>
      <c r="AF9" s="283"/>
      <c r="AG9" s="283"/>
      <c r="AH9" s="28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2.75">
      <c r="A10" s="5" t="s">
        <v>6</v>
      </c>
      <c r="B10" s="5"/>
      <c r="C10" s="38"/>
      <c r="D10" s="35" t="s">
        <v>7</v>
      </c>
      <c r="E10" s="35"/>
      <c r="F10" s="35"/>
      <c r="G10" s="39"/>
      <c r="H10" s="62"/>
      <c r="I10" s="40"/>
      <c r="J10" s="60" t="s">
        <v>8</v>
      </c>
      <c r="K10" s="58"/>
      <c r="L10" s="58"/>
      <c r="M10" s="59"/>
      <c r="N10" s="30" t="s">
        <v>9</v>
      </c>
      <c r="O10" s="30" t="s">
        <v>10</v>
      </c>
      <c r="P10" s="1" t="s">
        <v>11</v>
      </c>
      <c r="Q10" s="173" t="s">
        <v>11</v>
      </c>
      <c r="R10" s="686" t="s">
        <v>12</v>
      </c>
      <c r="S10" s="676" t="s">
        <v>53</v>
      </c>
      <c r="T10" s="203"/>
      <c r="U10" s="12" t="s">
        <v>52</v>
      </c>
      <c r="V10" s="312"/>
      <c r="W10" s="299" t="s">
        <v>71</v>
      </c>
      <c r="X10" s="300" t="s">
        <v>4</v>
      </c>
      <c r="Y10" s="300" t="s">
        <v>71</v>
      </c>
      <c r="Z10" s="444" t="s">
        <v>60</v>
      </c>
      <c r="AA10" s="404" t="s">
        <v>100</v>
      </c>
      <c r="AB10" s="299" t="s">
        <v>79</v>
      </c>
      <c r="AC10" s="301" t="s">
        <v>92</v>
      </c>
      <c r="AD10" s="300" t="s">
        <v>27</v>
      </c>
      <c r="AE10" s="301" t="s">
        <v>87</v>
      </c>
      <c r="AF10" s="300" t="s">
        <v>55</v>
      </c>
      <c r="AG10" s="301" t="s">
        <v>20</v>
      </c>
      <c r="AH10" s="302" t="s">
        <v>61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2.75">
      <c r="A11" s="5" t="s">
        <v>13</v>
      </c>
      <c r="B11" s="5"/>
      <c r="C11" s="29"/>
      <c r="D11" s="20" t="s">
        <v>14</v>
      </c>
      <c r="E11" s="30" t="s">
        <v>170</v>
      </c>
      <c r="F11" s="427" t="s">
        <v>61</v>
      </c>
      <c r="G11" s="55" t="s">
        <v>15</v>
      </c>
      <c r="H11" s="28"/>
      <c r="I11" s="40"/>
      <c r="J11" s="20"/>
      <c r="K11" s="63" t="s">
        <v>16</v>
      </c>
      <c r="L11" s="238"/>
      <c r="M11" s="61"/>
      <c r="N11" s="31"/>
      <c r="O11" s="1" t="s">
        <v>17</v>
      </c>
      <c r="P11" s="1" t="s">
        <v>18</v>
      </c>
      <c r="Q11" s="41" t="s">
        <v>49</v>
      </c>
      <c r="R11" s="687" t="s">
        <v>47</v>
      </c>
      <c r="S11" s="677" t="s">
        <v>19</v>
      </c>
      <c r="T11" s="138" t="s">
        <v>5</v>
      </c>
      <c r="U11" s="15" t="s">
        <v>27</v>
      </c>
      <c r="V11" s="312"/>
      <c r="W11" s="303" t="s">
        <v>72</v>
      </c>
      <c r="X11" s="304" t="s">
        <v>63</v>
      </c>
      <c r="Y11" s="304" t="s">
        <v>72</v>
      </c>
      <c r="Z11" s="445" t="s">
        <v>62</v>
      </c>
      <c r="AA11" s="405" t="s">
        <v>101</v>
      </c>
      <c r="AB11" s="303" t="s">
        <v>82</v>
      </c>
      <c r="AC11" s="305" t="s">
        <v>83</v>
      </c>
      <c r="AD11" s="304" t="s">
        <v>84</v>
      </c>
      <c r="AE11" s="305" t="s">
        <v>86</v>
      </c>
      <c r="AF11" s="304" t="s">
        <v>56</v>
      </c>
      <c r="AG11" s="305" t="s">
        <v>57</v>
      </c>
      <c r="AH11" s="306" t="s">
        <v>64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5" t="s">
        <v>21</v>
      </c>
      <c r="B12" s="12" t="s">
        <v>22</v>
      </c>
      <c r="C12" s="29"/>
      <c r="D12" s="20" t="s">
        <v>23</v>
      </c>
      <c r="E12" s="30" t="s">
        <v>171</v>
      </c>
      <c r="F12" s="428" t="s">
        <v>64</v>
      </c>
      <c r="G12" s="216" t="s">
        <v>19</v>
      </c>
      <c r="H12" s="16" t="s">
        <v>7</v>
      </c>
      <c r="I12" s="42" t="s">
        <v>19</v>
      </c>
      <c r="J12" s="40" t="s">
        <v>19</v>
      </c>
      <c r="K12" s="18" t="s">
        <v>24</v>
      </c>
      <c r="L12" s="18" t="s">
        <v>58</v>
      </c>
      <c r="M12" s="18" t="s">
        <v>25</v>
      </c>
      <c r="N12" s="41"/>
      <c r="O12" s="23"/>
      <c r="P12" s="1" t="s">
        <v>26</v>
      </c>
      <c r="Q12" s="41" t="s">
        <v>48</v>
      </c>
      <c r="R12" s="687" t="s">
        <v>27</v>
      </c>
      <c r="S12" s="678" t="s">
        <v>28</v>
      </c>
      <c r="T12" s="138" t="s">
        <v>23</v>
      </c>
      <c r="U12" s="15" t="s">
        <v>48</v>
      </c>
      <c r="V12" s="312" t="s">
        <v>19</v>
      </c>
      <c r="W12" s="303" t="s">
        <v>73</v>
      </c>
      <c r="X12" s="304" t="s">
        <v>66</v>
      </c>
      <c r="Y12" s="304" t="s">
        <v>76</v>
      </c>
      <c r="Z12" s="445" t="s">
        <v>65</v>
      </c>
      <c r="AA12" s="405" t="s">
        <v>102</v>
      </c>
      <c r="AB12" s="303" t="s">
        <v>80</v>
      </c>
      <c r="AC12" s="305" t="s">
        <v>94</v>
      </c>
      <c r="AD12" s="304" t="s">
        <v>85</v>
      </c>
      <c r="AE12" s="305" t="s">
        <v>88</v>
      </c>
      <c r="AF12" s="304" t="s">
        <v>29</v>
      </c>
      <c r="AG12" s="305" t="s">
        <v>33</v>
      </c>
      <c r="AH12" s="306" t="s">
        <v>67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8" ht="13.5" thickBot="1">
      <c r="A13" s="47" t="s">
        <v>30</v>
      </c>
      <c r="B13" s="27" t="s">
        <v>31</v>
      </c>
      <c r="C13" s="43" t="s">
        <v>19</v>
      </c>
      <c r="D13" s="21" t="s">
        <v>126</v>
      </c>
      <c r="E13" s="30" t="s">
        <v>172</v>
      </c>
      <c r="F13" s="428" t="s">
        <v>95</v>
      </c>
      <c r="G13" s="22"/>
      <c r="H13" s="17" t="s">
        <v>32</v>
      </c>
      <c r="I13" s="44"/>
      <c r="J13" s="215"/>
      <c r="K13" s="19"/>
      <c r="L13" s="19" t="s">
        <v>59</v>
      </c>
      <c r="M13" s="217"/>
      <c r="N13" s="22"/>
      <c r="O13" s="19"/>
      <c r="P13" s="3"/>
      <c r="Q13" s="176" t="s">
        <v>28</v>
      </c>
      <c r="R13" s="2"/>
      <c r="S13" s="679"/>
      <c r="T13" s="139" t="s">
        <v>27</v>
      </c>
      <c r="U13" s="43" t="s">
        <v>28</v>
      </c>
      <c r="V13" s="313"/>
      <c r="W13" s="412" t="s">
        <v>74</v>
      </c>
      <c r="X13" s="308" t="s">
        <v>69</v>
      </c>
      <c r="Y13" s="411" t="s">
        <v>74</v>
      </c>
      <c r="Z13" s="446" t="s">
        <v>68</v>
      </c>
      <c r="AA13" s="309" t="s">
        <v>103</v>
      </c>
      <c r="AB13" s="412" t="s">
        <v>81</v>
      </c>
      <c r="AC13" s="308" t="s">
        <v>93</v>
      </c>
      <c r="AD13" s="413" t="s">
        <v>86</v>
      </c>
      <c r="AE13" s="308" t="s">
        <v>89</v>
      </c>
      <c r="AF13" s="307"/>
      <c r="AG13" s="307"/>
      <c r="AH13" s="309" t="s">
        <v>70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5"/>
      <c r="B14" s="117" t="s">
        <v>90</v>
      </c>
      <c r="C14" s="228">
        <f>D14+F14+G14</f>
        <v>35616</v>
      </c>
      <c r="D14" s="408">
        <f>35616-10666</f>
        <v>24950</v>
      </c>
      <c r="E14" s="851">
        <v>0</v>
      </c>
      <c r="F14" s="429">
        <v>10666</v>
      </c>
      <c r="G14" s="417">
        <v>0</v>
      </c>
      <c r="H14" s="407">
        <v>0</v>
      </c>
      <c r="I14" s="407">
        <f>J14+N14+O14+P14+Q14+R14</f>
        <v>1751462</v>
      </c>
      <c r="J14" s="408">
        <f>K14+M14</f>
        <v>566293</v>
      </c>
      <c r="K14" s="416">
        <v>549833</v>
      </c>
      <c r="L14" s="416">
        <v>0</v>
      </c>
      <c r="M14" s="416">
        <v>16460</v>
      </c>
      <c r="N14" s="417">
        <v>198203</v>
      </c>
      <c r="O14" s="416">
        <v>10997</v>
      </c>
      <c r="P14" s="417">
        <v>0</v>
      </c>
      <c r="Q14" s="418">
        <v>326024</v>
      </c>
      <c r="R14" s="688">
        <v>649945</v>
      </c>
      <c r="S14" s="417">
        <f>R14+T14</f>
        <v>1386725</v>
      </c>
      <c r="T14" s="418">
        <v>736780</v>
      </c>
      <c r="U14" s="419"/>
      <c r="V14" s="409">
        <f>T14+I14</f>
        <v>2488242</v>
      </c>
      <c r="W14" s="408">
        <f>702883+125660</f>
        <v>828543</v>
      </c>
      <c r="X14" s="416">
        <v>1659699</v>
      </c>
      <c r="Y14" s="311"/>
      <c r="Z14" s="377"/>
      <c r="AA14" s="332">
        <v>0</v>
      </c>
      <c r="AB14" s="331">
        <v>549833</v>
      </c>
      <c r="AC14" s="311">
        <v>1318</v>
      </c>
      <c r="AD14" s="311">
        <v>1220</v>
      </c>
      <c r="AE14" s="311"/>
      <c r="AF14" s="311"/>
      <c r="AG14" s="311">
        <v>1400</v>
      </c>
      <c r="AH14" s="332">
        <v>12780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57" customFormat="1" ht="12.75">
      <c r="A15" s="49"/>
      <c r="B15" s="406" t="s">
        <v>91</v>
      </c>
      <c r="C15" s="129"/>
      <c r="D15" s="128"/>
      <c r="E15" s="125"/>
      <c r="F15" s="126"/>
      <c r="G15" s="125"/>
      <c r="H15" s="127"/>
      <c r="I15" s="127">
        <f>J15+N15+O15+P15+Q15+R15</f>
        <v>38382</v>
      </c>
      <c r="J15" s="128"/>
      <c r="K15" s="126"/>
      <c r="L15" s="126"/>
      <c r="M15" s="126"/>
      <c r="N15" s="125"/>
      <c r="O15" s="126"/>
      <c r="P15" s="125"/>
      <c r="Q15" s="145"/>
      <c r="R15" s="368">
        <f>38382</f>
        <v>38382</v>
      </c>
      <c r="S15" s="125">
        <f>R15+T15</f>
        <v>125660</v>
      </c>
      <c r="T15" s="145">
        <f>87278</f>
        <v>87278</v>
      </c>
      <c r="U15" s="368"/>
      <c r="V15" s="320">
        <f>T15+I15</f>
        <v>125660</v>
      </c>
      <c r="W15" s="410">
        <f>125660</f>
        <v>125660</v>
      </c>
      <c r="X15" s="80"/>
      <c r="Y15" s="80"/>
      <c r="Z15" s="378"/>
      <c r="AA15" s="310"/>
      <c r="AB15" s="79"/>
      <c r="AC15" s="80"/>
      <c r="AD15" s="80"/>
      <c r="AE15" s="80"/>
      <c r="AF15" s="80"/>
      <c r="AG15" s="80"/>
      <c r="AH15" s="310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</row>
    <row r="16" spans="1:48" ht="12.75">
      <c r="A16" s="5"/>
      <c r="B16" s="137" t="s">
        <v>34</v>
      </c>
      <c r="C16" s="228"/>
      <c r="D16" s="229"/>
      <c r="E16" s="232"/>
      <c r="F16" s="232"/>
      <c r="G16" s="230"/>
      <c r="H16" s="231"/>
      <c r="I16" s="282"/>
      <c r="J16" s="281">
        <f>K16+M16</f>
        <v>0</v>
      </c>
      <c r="K16" s="230"/>
      <c r="L16" s="230"/>
      <c r="M16" s="230"/>
      <c r="N16" s="232"/>
      <c r="O16" s="230"/>
      <c r="P16" s="232"/>
      <c r="Q16" s="673"/>
      <c r="R16" s="234"/>
      <c r="S16" s="680">
        <f aca="true" t="shared" si="0" ref="S16:S28">R16+T16</f>
        <v>0</v>
      </c>
      <c r="T16" s="233"/>
      <c r="U16" s="234"/>
      <c r="V16" s="321">
        <f>T16+I16</f>
        <v>0</v>
      </c>
      <c r="W16" s="432"/>
      <c r="X16" s="10"/>
      <c r="Y16" s="471"/>
      <c r="Z16" s="472"/>
      <c r="AA16" s="459"/>
      <c r="AB16" s="432"/>
      <c r="AC16" s="311"/>
      <c r="AD16" s="311"/>
      <c r="AE16" s="311"/>
      <c r="AF16" s="311"/>
      <c r="AG16" s="311"/>
      <c r="AH16" s="332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100">
        <v>3</v>
      </c>
      <c r="B17" s="171" t="s">
        <v>96</v>
      </c>
      <c r="C17" s="248">
        <f aca="true" t="shared" si="1" ref="C17:C27">D17+E17+G17</f>
        <v>0</v>
      </c>
      <c r="D17" s="250"/>
      <c r="E17" s="420"/>
      <c r="F17" s="420"/>
      <c r="G17" s="254"/>
      <c r="H17" s="253"/>
      <c r="I17" s="255">
        <f aca="true" t="shared" si="2" ref="I17:I37">J17+N17+O17+P17+Q17+R17</f>
        <v>9800</v>
      </c>
      <c r="J17" s="244">
        <f>K17+M17</f>
        <v>0</v>
      </c>
      <c r="K17" s="288"/>
      <c r="L17" s="288"/>
      <c r="M17" s="898"/>
      <c r="N17" s="370"/>
      <c r="O17" s="288"/>
      <c r="P17" s="370"/>
      <c r="Q17" s="673">
        <v>9800</v>
      </c>
      <c r="R17" s="297"/>
      <c r="S17" s="681">
        <f t="shared" si="0"/>
        <v>0</v>
      </c>
      <c r="T17" s="253"/>
      <c r="U17" s="249"/>
      <c r="V17" s="314">
        <f>T17+I17</f>
        <v>9800</v>
      </c>
      <c r="W17" s="433"/>
      <c r="X17" s="440">
        <v>9800</v>
      </c>
      <c r="Y17" s="473"/>
      <c r="Z17" s="474"/>
      <c r="AA17" s="460"/>
      <c r="AB17" s="498"/>
      <c r="AC17" s="254"/>
      <c r="AD17" s="254"/>
      <c r="AE17" s="254"/>
      <c r="AF17" s="333"/>
      <c r="AG17" s="333"/>
      <c r="AH17" s="247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.75">
      <c r="A18" s="205">
        <v>3</v>
      </c>
      <c r="B18" s="171" t="s">
        <v>97</v>
      </c>
      <c r="C18" s="248">
        <f t="shared" si="1"/>
        <v>0</v>
      </c>
      <c r="D18" s="250"/>
      <c r="E18" s="420"/>
      <c r="F18" s="420"/>
      <c r="G18" s="254"/>
      <c r="H18" s="253"/>
      <c r="I18" s="255">
        <f t="shared" si="2"/>
        <v>82289</v>
      </c>
      <c r="J18" s="317">
        <f>K18+M18</f>
        <v>0</v>
      </c>
      <c r="K18" s="373"/>
      <c r="L18" s="373"/>
      <c r="M18" s="481"/>
      <c r="N18" s="373"/>
      <c r="O18" s="373"/>
      <c r="P18" s="373"/>
      <c r="Q18" s="674">
        <v>82289</v>
      </c>
      <c r="R18" s="296"/>
      <c r="S18" s="681">
        <f t="shared" si="0"/>
        <v>0</v>
      </c>
      <c r="T18" s="375"/>
      <c r="U18" s="251"/>
      <c r="V18" s="314">
        <f aca="true" t="shared" si="3" ref="V18:V28">T18+I18</f>
        <v>82289</v>
      </c>
      <c r="W18" s="434"/>
      <c r="X18" s="441">
        <v>82289</v>
      </c>
      <c r="Y18" s="438"/>
      <c r="Z18" s="474"/>
      <c r="AA18" s="460"/>
      <c r="AB18" s="498"/>
      <c r="AC18" s="256"/>
      <c r="AD18" s="256"/>
      <c r="AE18" s="256"/>
      <c r="AF18" s="333"/>
      <c r="AG18" s="333"/>
      <c r="AH18" s="33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36" customFormat="1" ht="12.75">
      <c r="A19" s="227">
        <v>3</v>
      </c>
      <c r="B19" s="56" t="s">
        <v>98</v>
      </c>
      <c r="C19" s="248">
        <f t="shared" si="1"/>
        <v>0</v>
      </c>
      <c r="D19" s="261"/>
      <c r="E19" s="421"/>
      <c r="F19" s="421"/>
      <c r="G19" s="262"/>
      <c r="H19" s="260"/>
      <c r="I19" s="263">
        <f t="shared" si="2"/>
        <v>3582</v>
      </c>
      <c r="J19" s="264">
        <f aca="true" t="shared" si="4" ref="J19:J28">K19+M19</f>
        <v>0</v>
      </c>
      <c r="K19" s="265"/>
      <c r="L19" s="265"/>
      <c r="M19" s="482"/>
      <c r="N19" s="265"/>
      <c r="O19" s="265"/>
      <c r="P19" s="265"/>
      <c r="Q19" s="295">
        <v>3582</v>
      </c>
      <c r="R19" s="297"/>
      <c r="S19" s="648">
        <f t="shared" si="0"/>
        <v>0</v>
      </c>
      <c r="T19" s="245"/>
      <c r="U19" s="267"/>
      <c r="V19" s="314">
        <f t="shared" si="3"/>
        <v>3582</v>
      </c>
      <c r="W19" s="436"/>
      <c r="X19" s="442">
        <v>3582</v>
      </c>
      <c r="Y19" s="475"/>
      <c r="Z19" s="476"/>
      <c r="AA19" s="461"/>
      <c r="AB19" s="499"/>
      <c r="AC19" s="262"/>
      <c r="AD19" s="335"/>
      <c r="AE19" s="335"/>
      <c r="AF19" s="336"/>
      <c r="AG19" s="336"/>
      <c r="AH19" s="337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</row>
    <row r="20" spans="1:48" ht="12.75">
      <c r="A20" s="470">
        <v>3</v>
      </c>
      <c r="B20" s="56" t="s">
        <v>99</v>
      </c>
      <c r="C20" s="248">
        <f t="shared" si="1"/>
        <v>0</v>
      </c>
      <c r="D20" s="252"/>
      <c r="E20" s="422"/>
      <c r="F20" s="422"/>
      <c r="G20" s="256"/>
      <c r="H20" s="258"/>
      <c r="I20" s="248">
        <f t="shared" si="2"/>
        <v>5938</v>
      </c>
      <c r="J20" s="259">
        <f t="shared" si="4"/>
        <v>1541</v>
      </c>
      <c r="K20" s="257">
        <v>1541</v>
      </c>
      <c r="L20" s="257"/>
      <c r="M20" s="483"/>
      <c r="N20" s="257">
        <v>540</v>
      </c>
      <c r="O20" s="257">
        <v>31</v>
      </c>
      <c r="P20" s="257"/>
      <c r="Q20" s="295">
        <v>3826</v>
      </c>
      <c r="R20" s="297"/>
      <c r="S20" s="681">
        <f t="shared" si="0"/>
        <v>0</v>
      </c>
      <c r="T20" s="245"/>
      <c r="U20" s="249"/>
      <c r="V20" s="314">
        <f t="shared" si="3"/>
        <v>5938</v>
      </c>
      <c r="W20" s="434"/>
      <c r="X20" s="440"/>
      <c r="Y20" s="473"/>
      <c r="Z20" s="474"/>
      <c r="AA20" s="460">
        <v>5938</v>
      </c>
      <c r="AB20" s="498">
        <v>1541</v>
      </c>
      <c r="AC20" s="256"/>
      <c r="AD20" s="254"/>
      <c r="AE20" s="254"/>
      <c r="AF20" s="333"/>
      <c r="AG20" s="333"/>
      <c r="AH20" s="33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4" ht="12.75">
      <c r="A21" s="487">
        <v>1</v>
      </c>
      <c r="B21" s="56" t="s">
        <v>104</v>
      </c>
      <c r="C21" s="248">
        <f t="shared" si="1"/>
        <v>0</v>
      </c>
      <c r="D21" s="252"/>
      <c r="E21" s="422"/>
      <c r="F21" s="422"/>
      <c r="G21" s="256"/>
      <c r="H21" s="258"/>
      <c r="I21" s="248">
        <f t="shared" si="2"/>
        <v>130860</v>
      </c>
      <c r="J21" s="259">
        <f t="shared" si="4"/>
        <v>0</v>
      </c>
      <c r="K21" s="257"/>
      <c r="L21" s="257"/>
      <c r="M21" s="483"/>
      <c r="N21" s="257"/>
      <c r="O21" s="257"/>
      <c r="P21" s="257"/>
      <c r="Q21" s="295"/>
      <c r="R21" s="296">
        <v>130860</v>
      </c>
      <c r="S21" s="682">
        <f t="shared" si="0"/>
        <v>0</v>
      </c>
      <c r="T21" s="489">
        <v>-130860</v>
      </c>
      <c r="U21" s="249"/>
      <c r="V21" s="314">
        <f t="shared" si="3"/>
        <v>0</v>
      </c>
      <c r="W21" s="434"/>
      <c r="X21" s="440"/>
      <c r="Y21" s="477"/>
      <c r="Z21" s="472"/>
      <c r="AA21" s="462"/>
      <c r="AB21" s="500"/>
      <c r="AC21" s="256"/>
      <c r="AD21" s="254"/>
      <c r="AE21" s="338"/>
      <c r="AF21" s="339"/>
      <c r="AG21" s="339"/>
      <c r="AH21" s="33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.75">
      <c r="A22" s="100">
        <v>3</v>
      </c>
      <c r="B22" s="56" t="s">
        <v>105</v>
      </c>
      <c r="C22" s="248">
        <f t="shared" si="1"/>
        <v>0</v>
      </c>
      <c r="D22" s="259"/>
      <c r="E22" s="271"/>
      <c r="F22" s="271"/>
      <c r="G22" s="268"/>
      <c r="H22" s="248"/>
      <c r="I22" s="248">
        <f>J22+N22+O22+P22+Q22+R22</f>
        <v>1136</v>
      </c>
      <c r="J22" s="259">
        <f>K22+M22</f>
        <v>0</v>
      </c>
      <c r="K22" s="242"/>
      <c r="L22" s="242"/>
      <c r="M22" s="484"/>
      <c r="N22" s="242"/>
      <c r="O22" s="242"/>
      <c r="P22" s="242"/>
      <c r="Q22" s="675">
        <v>1136</v>
      </c>
      <c r="R22" s="297"/>
      <c r="S22" s="681">
        <f>R22+T22</f>
        <v>0</v>
      </c>
      <c r="T22" s="270"/>
      <c r="U22" s="269"/>
      <c r="V22" s="314">
        <f>T22+I22</f>
        <v>1136</v>
      </c>
      <c r="W22" s="437"/>
      <c r="X22" s="441">
        <v>1136</v>
      </c>
      <c r="Y22" s="438"/>
      <c r="Z22" s="474"/>
      <c r="AA22" s="460"/>
      <c r="AB22" s="500"/>
      <c r="AC22" s="268"/>
      <c r="AD22" s="268"/>
      <c r="AE22" s="268"/>
      <c r="AF22" s="333"/>
      <c r="AG22" s="333"/>
      <c r="AH22" s="340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2.75">
      <c r="A23" s="488">
        <v>3</v>
      </c>
      <c r="B23" s="171" t="s">
        <v>107</v>
      </c>
      <c r="C23" s="248">
        <f t="shared" si="1"/>
        <v>0</v>
      </c>
      <c r="D23" s="271"/>
      <c r="E23" s="271"/>
      <c r="F23" s="271"/>
      <c r="G23" s="268"/>
      <c r="H23" s="248"/>
      <c r="I23" s="364">
        <f>J23+N23+O23+P23+Q23+R23</f>
        <v>-685</v>
      </c>
      <c r="J23" s="259">
        <f>K23+M23</f>
        <v>0</v>
      </c>
      <c r="K23" s="256"/>
      <c r="L23" s="257"/>
      <c r="M23" s="256"/>
      <c r="N23" s="256"/>
      <c r="O23" s="256"/>
      <c r="P23" s="256"/>
      <c r="Q23" s="295">
        <v>-685</v>
      </c>
      <c r="R23" s="296"/>
      <c r="S23" s="616">
        <f>R23+T23</f>
        <v>0</v>
      </c>
      <c r="T23" s="366"/>
      <c r="U23" s="269"/>
      <c r="V23" s="314">
        <f>T23+I23</f>
        <v>-685</v>
      </c>
      <c r="W23" s="437"/>
      <c r="X23" s="435">
        <v>-685</v>
      </c>
      <c r="Y23" s="438"/>
      <c r="Z23" s="474"/>
      <c r="AA23" s="460"/>
      <c r="AB23" s="500"/>
      <c r="AC23" s="268"/>
      <c r="AD23" s="268"/>
      <c r="AE23" s="268"/>
      <c r="AF23" s="333"/>
      <c r="AG23" s="333"/>
      <c r="AH23" s="340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2.75">
      <c r="A24" s="133">
        <v>3</v>
      </c>
      <c r="B24" s="56" t="s">
        <v>108</v>
      </c>
      <c r="C24" s="65">
        <f t="shared" si="1"/>
        <v>0</v>
      </c>
      <c r="D24" s="68"/>
      <c r="E24" s="68"/>
      <c r="F24" s="68"/>
      <c r="G24" s="67"/>
      <c r="H24" s="65"/>
      <c r="I24" s="65">
        <f>J24+N24+O24+P24+Q24+R24</f>
        <v>35900</v>
      </c>
      <c r="J24" s="66">
        <f>K24+M24</f>
        <v>0</v>
      </c>
      <c r="K24" s="198"/>
      <c r="L24" s="198"/>
      <c r="M24" s="485"/>
      <c r="N24" s="198"/>
      <c r="O24" s="198"/>
      <c r="P24" s="198"/>
      <c r="Q24" s="219">
        <v>35900</v>
      </c>
      <c r="R24" s="104"/>
      <c r="S24" s="102">
        <f>R24+T24</f>
        <v>0</v>
      </c>
      <c r="T24" s="219"/>
      <c r="U24" s="163"/>
      <c r="V24" s="314">
        <f>T24+I24</f>
        <v>35900</v>
      </c>
      <c r="W24" s="437"/>
      <c r="X24" s="441">
        <v>35900</v>
      </c>
      <c r="Y24" s="438"/>
      <c r="Z24" s="474"/>
      <c r="AA24" s="460"/>
      <c r="AB24" s="500"/>
      <c r="AC24" s="67"/>
      <c r="AD24" s="67"/>
      <c r="AE24" s="67"/>
      <c r="AF24" s="290"/>
      <c r="AG24" s="290"/>
      <c r="AH24" s="179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.75">
      <c r="A25" s="286">
        <v>1</v>
      </c>
      <c r="B25" s="56" t="s">
        <v>109</v>
      </c>
      <c r="C25" s="65">
        <f t="shared" si="1"/>
        <v>0</v>
      </c>
      <c r="D25" s="68"/>
      <c r="E25" s="68"/>
      <c r="F25" s="68"/>
      <c r="G25" s="67"/>
      <c r="H25" s="65"/>
      <c r="I25" s="364">
        <f>J25+N25+O25+P25+Q25+R25</f>
        <v>-1190</v>
      </c>
      <c r="J25" s="66">
        <f>K25+M25</f>
        <v>0</v>
      </c>
      <c r="K25" s="198"/>
      <c r="L25" s="198"/>
      <c r="M25" s="485"/>
      <c r="N25" s="198"/>
      <c r="O25" s="198"/>
      <c r="P25" s="198"/>
      <c r="Q25" s="219"/>
      <c r="R25" s="296">
        <v>-1190</v>
      </c>
      <c r="S25" s="683">
        <f>R25+T25</f>
        <v>0</v>
      </c>
      <c r="T25" s="367">
        <v>1190</v>
      </c>
      <c r="U25" s="163"/>
      <c r="V25" s="314">
        <f>T25+I25</f>
        <v>0</v>
      </c>
      <c r="W25" s="437"/>
      <c r="X25" s="441"/>
      <c r="Y25" s="438"/>
      <c r="Z25" s="474"/>
      <c r="AA25" s="460"/>
      <c r="AB25" s="500"/>
      <c r="AC25" s="67"/>
      <c r="AD25" s="67"/>
      <c r="AE25" s="67"/>
      <c r="AF25" s="290"/>
      <c r="AG25" s="290"/>
      <c r="AH25" s="179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2.75">
      <c r="A26" s="286">
        <v>1</v>
      </c>
      <c r="B26" s="56" t="s">
        <v>111</v>
      </c>
      <c r="C26" s="65">
        <f t="shared" si="1"/>
        <v>0</v>
      </c>
      <c r="D26" s="68"/>
      <c r="E26" s="68"/>
      <c r="F26" s="68"/>
      <c r="G26" s="67"/>
      <c r="H26" s="65"/>
      <c r="I26" s="364">
        <f>J26+N26+O26+P26+Q26+R26</f>
        <v>0</v>
      </c>
      <c r="J26" s="66">
        <f t="shared" si="4"/>
        <v>0</v>
      </c>
      <c r="K26" s="198"/>
      <c r="L26" s="198"/>
      <c r="M26" s="485"/>
      <c r="N26" s="198"/>
      <c r="O26" s="198"/>
      <c r="P26" s="198"/>
      <c r="Q26" s="219"/>
      <c r="R26" s="296"/>
      <c r="S26" s="683">
        <f t="shared" si="0"/>
        <v>-1687</v>
      </c>
      <c r="T26" s="367">
        <v>-1687</v>
      </c>
      <c r="U26" s="163"/>
      <c r="V26" s="514">
        <f t="shared" si="3"/>
        <v>-1687</v>
      </c>
      <c r="W26" s="516">
        <v>-1687</v>
      </c>
      <c r="X26" s="441"/>
      <c r="Y26" s="438"/>
      <c r="Z26" s="474"/>
      <c r="AA26" s="460"/>
      <c r="AB26" s="500"/>
      <c r="AC26" s="67"/>
      <c r="AD26" s="67"/>
      <c r="AE26" s="67"/>
      <c r="AF26" s="290"/>
      <c r="AG26" s="290"/>
      <c r="AH26" s="179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3.5" thickBot="1">
      <c r="A27" s="286">
        <v>1</v>
      </c>
      <c r="B27" s="56" t="s">
        <v>110</v>
      </c>
      <c r="C27" s="101">
        <f t="shared" si="1"/>
        <v>0</v>
      </c>
      <c r="D27" s="67"/>
      <c r="E27" s="67"/>
      <c r="F27" s="67"/>
      <c r="G27" s="67"/>
      <c r="H27" s="64"/>
      <c r="I27" s="364">
        <f t="shared" si="2"/>
        <v>-141886</v>
      </c>
      <c r="J27" s="66">
        <f t="shared" si="4"/>
        <v>0</v>
      </c>
      <c r="K27" s="198"/>
      <c r="L27" s="67"/>
      <c r="M27" s="485"/>
      <c r="N27" s="198"/>
      <c r="O27" s="198"/>
      <c r="P27" s="198"/>
      <c r="Q27" s="219"/>
      <c r="R27" s="296">
        <v>-141886</v>
      </c>
      <c r="S27" s="683">
        <f t="shared" si="0"/>
        <v>-13700</v>
      </c>
      <c r="T27" s="367">
        <v>128186</v>
      </c>
      <c r="U27" s="197"/>
      <c r="V27" s="514">
        <f t="shared" si="3"/>
        <v>-13700</v>
      </c>
      <c r="W27" s="515">
        <v>-13700</v>
      </c>
      <c r="X27" s="441"/>
      <c r="Y27" s="438"/>
      <c r="Z27" s="474"/>
      <c r="AA27" s="460"/>
      <c r="AB27" s="500"/>
      <c r="AC27" s="67"/>
      <c r="AD27" s="67"/>
      <c r="AE27" s="67"/>
      <c r="AF27" s="290"/>
      <c r="AG27" s="290"/>
      <c r="AH27" s="179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3.5" hidden="1" thickBot="1">
      <c r="A28" s="159"/>
      <c r="B28" s="56"/>
      <c r="C28" s="134"/>
      <c r="D28" s="135"/>
      <c r="E28" s="423"/>
      <c r="F28" s="423"/>
      <c r="G28" s="160"/>
      <c r="H28" s="136"/>
      <c r="I28" s="65">
        <f t="shared" si="2"/>
        <v>0</v>
      </c>
      <c r="J28" s="280">
        <f t="shared" si="4"/>
        <v>0</v>
      </c>
      <c r="K28" s="160"/>
      <c r="L28" s="160"/>
      <c r="M28" s="486"/>
      <c r="N28" s="287"/>
      <c r="O28" s="160"/>
      <c r="P28" s="160"/>
      <c r="Q28" s="319"/>
      <c r="R28" s="689"/>
      <c r="S28" s="102">
        <f t="shared" si="0"/>
        <v>0</v>
      </c>
      <c r="T28" s="319"/>
      <c r="U28" s="224"/>
      <c r="V28" s="314">
        <f t="shared" si="3"/>
        <v>0</v>
      </c>
      <c r="W28" s="439"/>
      <c r="X28" s="443"/>
      <c r="Y28" s="478"/>
      <c r="Z28" s="479"/>
      <c r="AA28" s="463"/>
      <c r="AB28" s="501"/>
      <c r="AC28" s="160"/>
      <c r="AD28" s="341"/>
      <c r="AE28" s="341"/>
      <c r="AF28" s="341"/>
      <c r="AG28" s="341"/>
      <c r="AH28" s="342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7.25" customHeight="1" thickBot="1">
      <c r="A29" s="164"/>
      <c r="B29" s="36" t="s">
        <v>35</v>
      </c>
      <c r="C29" s="93">
        <f>D29+G29</f>
        <v>0</v>
      </c>
      <c r="D29" s="94">
        <f>SUM(D19:D23)</f>
        <v>0</v>
      </c>
      <c r="E29" s="94"/>
      <c r="F29" s="94">
        <f>SUM(F19:F23)</f>
        <v>0</v>
      </c>
      <c r="G29" s="94">
        <f>SUM(G19:G23)</f>
        <v>0</v>
      </c>
      <c r="H29" s="144">
        <f>SUM(H19:H23)</f>
        <v>0</v>
      </c>
      <c r="I29" s="95">
        <f>J29+N29+O29+P29+Q29+R29</f>
        <v>125744</v>
      </c>
      <c r="J29" s="94">
        <f>SUM(J17:J28)</f>
        <v>1541</v>
      </c>
      <c r="K29" s="94">
        <f aca="true" t="shared" si="5" ref="K29:R29">SUM(K17:K28)</f>
        <v>1541</v>
      </c>
      <c r="L29" s="146">
        <f t="shared" si="5"/>
        <v>0</v>
      </c>
      <c r="M29" s="146">
        <f t="shared" si="5"/>
        <v>0</v>
      </c>
      <c r="N29" s="94">
        <f t="shared" si="5"/>
        <v>540</v>
      </c>
      <c r="O29" s="94">
        <f t="shared" si="5"/>
        <v>31</v>
      </c>
      <c r="P29" s="94">
        <f t="shared" si="5"/>
        <v>0</v>
      </c>
      <c r="Q29" s="144">
        <f t="shared" si="5"/>
        <v>135848</v>
      </c>
      <c r="R29" s="95">
        <f t="shared" si="5"/>
        <v>-12216</v>
      </c>
      <c r="S29" s="144">
        <f aca="true" t="shared" si="6" ref="S29:AH29">SUM(S17:S27)</f>
        <v>-15387</v>
      </c>
      <c r="T29" s="95">
        <f t="shared" si="6"/>
        <v>-3171</v>
      </c>
      <c r="U29" s="95">
        <f t="shared" si="6"/>
        <v>0</v>
      </c>
      <c r="V29" s="322">
        <f>SUM(V17:V28)</f>
        <v>122573</v>
      </c>
      <c r="W29" s="206">
        <f t="shared" si="6"/>
        <v>-15387</v>
      </c>
      <c r="X29" s="146">
        <f t="shared" si="6"/>
        <v>132022</v>
      </c>
      <c r="Y29" s="146">
        <f t="shared" si="6"/>
        <v>0</v>
      </c>
      <c r="Z29" s="380">
        <f t="shared" si="6"/>
        <v>0</v>
      </c>
      <c r="AA29" s="464">
        <f t="shared" si="6"/>
        <v>5938</v>
      </c>
      <c r="AB29" s="393">
        <f>SUM(AB17:AB28)</f>
        <v>1541</v>
      </c>
      <c r="AC29" s="146">
        <f t="shared" si="6"/>
        <v>0</v>
      </c>
      <c r="AD29" s="146">
        <f t="shared" si="6"/>
        <v>0</v>
      </c>
      <c r="AE29" s="146">
        <f t="shared" si="6"/>
        <v>0</v>
      </c>
      <c r="AF29" s="289">
        <f t="shared" si="6"/>
        <v>0</v>
      </c>
      <c r="AG29" s="289">
        <f t="shared" si="6"/>
        <v>0</v>
      </c>
      <c r="AH29" s="343">
        <f t="shared" si="6"/>
        <v>0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>
      <c r="A30" s="710">
        <v>3</v>
      </c>
      <c r="B30" s="165" t="s">
        <v>117</v>
      </c>
      <c r="C30" s="107">
        <f aca="true" t="shared" si="7" ref="C30:C36">D30+E30+G30</f>
        <v>0</v>
      </c>
      <c r="D30" s="166"/>
      <c r="E30" s="424"/>
      <c r="F30" s="424"/>
      <c r="G30" s="167"/>
      <c r="H30" s="168"/>
      <c r="I30" s="169">
        <f t="shared" si="2"/>
        <v>-31567</v>
      </c>
      <c r="J30" s="170"/>
      <c r="K30" s="167"/>
      <c r="L30" s="167"/>
      <c r="M30" s="167"/>
      <c r="N30" s="167"/>
      <c r="O30" s="67"/>
      <c r="P30" s="67"/>
      <c r="Q30" s="711">
        <v>-31567</v>
      </c>
      <c r="R30" s="690"/>
      <c r="S30" s="684">
        <f>R30+T30</f>
        <v>-33657</v>
      </c>
      <c r="T30" s="662">
        <v>-33657</v>
      </c>
      <c r="U30" s="197"/>
      <c r="V30" s="315">
        <f aca="true" t="shared" si="8" ref="V30:V37">T30+I30</f>
        <v>-65224</v>
      </c>
      <c r="W30" s="66">
        <v>-33657</v>
      </c>
      <c r="X30" s="67">
        <v>-31567</v>
      </c>
      <c r="Y30" s="67"/>
      <c r="Z30" s="712"/>
      <c r="AA30" s="713"/>
      <c r="AB30" s="214"/>
      <c r="AC30" s="67"/>
      <c r="AD30" s="67"/>
      <c r="AE30" s="67"/>
      <c r="AF30" s="714"/>
      <c r="AG30" s="714"/>
      <c r="AH30" s="179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2.75">
      <c r="A31" s="51">
        <v>3</v>
      </c>
      <c r="B31" s="56" t="s">
        <v>118</v>
      </c>
      <c r="C31" s="65">
        <f t="shared" si="7"/>
        <v>0</v>
      </c>
      <c r="D31" s="68"/>
      <c r="E31" s="68"/>
      <c r="F31" s="68"/>
      <c r="G31" s="68"/>
      <c r="H31" s="65"/>
      <c r="I31" s="65">
        <f t="shared" si="2"/>
        <v>2000</v>
      </c>
      <c r="J31" s="103">
        <v>66</v>
      </c>
      <c r="K31" s="287">
        <v>66</v>
      </c>
      <c r="L31" s="287"/>
      <c r="M31" s="287"/>
      <c r="N31" s="287">
        <v>23</v>
      </c>
      <c r="O31" s="316">
        <v>1</v>
      </c>
      <c r="P31" s="68"/>
      <c r="Q31" s="316">
        <v>1910</v>
      </c>
      <c r="R31" s="72"/>
      <c r="S31" s="684">
        <f>R31+T31</f>
        <v>0</v>
      </c>
      <c r="T31" s="104"/>
      <c r="U31" s="72"/>
      <c r="V31" s="204">
        <f t="shared" si="8"/>
        <v>2000</v>
      </c>
      <c r="W31" s="66"/>
      <c r="X31" s="67">
        <v>2000</v>
      </c>
      <c r="Y31" s="67"/>
      <c r="Z31" s="379"/>
      <c r="AA31" s="246"/>
      <c r="AB31" s="394">
        <v>66</v>
      </c>
      <c r="AC31" s="67"/>
      <c r="AD31" s="67"/>
      <c r="AE31" s="67"/>
      <c r="AF31" s="290"/>
      <c r="AG31" s="290"/>
      <c r="AH31" s="179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2.75">
      <c r="A32" s="51">
        <v>3</v>
      </c>
      <c r="B32" s="56" t="s">
        <v>119</v>
      </c>
      <c r="C32" s="65">
        <f t="shared" si="7"/>
        <v>0</v>
      </c>
      <c r="D32" s="68"/>
      <c r="E32" s="68"/>
      <c r="F32" s="68"/>
      <c r="G32" s="68"/>
      <c r="H32" s="65"/>
      <c r="I32" s="65">
        <f t="shared" si="2"/>
        <v>120</v>
      </c>
      <c r="J32" s="68">
        <v>89</v>
      </c>
      <c r="K32" s="68"/>
      <c r="L32" s="67"/>
      <c r="M32" s="67">
        <v>89</v>
      </c>
      <c r="N32" s="68">
        <v>31</v>
      </c>
      <c r="O32" s="68"/>
      <c r="P32" s="68"/>
      <c r="Q32" s="73"/>
      <c r="R32" s="72"/>
      <c r="S32" s="73">
        <f>R32+T32</f>
        <v>0</v>
      </c>
      <c r="T32" s="72"/>
      <c r="U32" s="72"/>
      <c r="V32" s="204">
        <f t="shared" si="8"/>
        <v>120</v>
      </c>
      <c r="W32" s="66"/>
      <c r="X32" s="67">
        <v>120</v>
      </c>
      <c r="Y32" s="67"/>
      <c r="Z32" s="381"/>
      <c r="AA32" s="178"/>
      <c r="AB32" s="207"/>
      <c r="AC32" s="67">
        <v>89</v>
      </c>
      <c r="AD32" s="67"/>
      <c r="AE32" s="67"/>
      <c r="AF32" s="199"/>
      <c r="AG32" s="199"/>
      <c r="AH32" s="179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2.75">
      <c r="A33" s="51">
        <v>3</v>
      </c>
      <c r="B33" s="56" t="s">
        <v>120</v>
      </c>
      <c r="C33" s="65">
        <f t="shared" si="7"/>
        <v>0</v>
      </c>
      <c r="D33" s="68"/>
      <c r="E33" s="68"/>
      <c r="F33" s="68"/>
      <c r="G33" s="68"/>
      <c r="H33" s="65"/>
      <c r="I33" s="65">
        <f t="shared" si="2"/>
        <v>3285</v>
      </c>
      <c r="J33" s="68">
        <v>2398</v>
      </c>
      <c r="K33" s="68">
        <v>2398</v>
      </c>
      <c r="L33" s="67"/>
      <c r="M33" s="67"/>
      <c r="N33" s="68">
        <v>839</v>
      </c>
      <c r="O33" s="68">
        <v>48</v>
      </c>
      <c r="P33" s="68"/>
      <c r="Q33" s="73"/>
      <c r="R33" s="72"/>
      <c r="S33" s="73">
        <f>R33+T33</f>
        <v>0</v>
      </c>
      <c r="T33" s="72"/>
      <c r="U33" s="72"/>
      <c r="V33" s="204">
        <f t="shared" si="8"/>
        <v>3285</v>
      </c>
      <c r="W33" s="66"/>
      <c r="X33" s="67"/>
      <c r="Y33" s="67"/>
      <c r="Z33" s="381"/>
      <c r="AA33" s="178">
        <v>3285</v>
      </c>
      <c r="AB33" s="207">
        <v>2398</v>
      </c>
      <c r="AC33" s="67"/>
      <c r="AD33" s="67"/>
      <c r="AE33" s="67"/>
      <c r="AF33" s="199"/>
      <c r="AG33" s="199"/>
      <c r="AH33" s="179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.75">
      <c r="A34" s="741">
        <v>1</v>
      </c>
      <c r="B34" s="56" t="s">
        <v>121</v>
      </c>
      <c r="C34" s="101">
        <f t="shared" si="7"/>
        <v>0</v>
      </c>
      <c r="D34" s="102"/>
      <c r="E34" s="102"/>
      <c r="F34" s="102"/>
      <c r="G34" s="102"/>
      <c r="H34" s="101"/>
      <c r="I34" s="745">
        <f t="shared" si="2"/>
        <v>-772</v>
      </c>
      <c r="J34" s="746"/>
      <c r="K34" s="746"/>
      <c r="L34" s="748"/>
      <c r="M34" s="748"/>
      <c r="N34" s="746"/>
      <c r="O34" s="746"/>
      <c r="P34" s="746"/>
      <c r="Q34" s="747"/>
      <c r="R34" s="749">
        <v>-772</v>
      </c>
      <c r="S34" s="747">
        <f>R34+T34</f>
        <v>-1772</v>
      </c>
      <c r="T34" s="749">
        <v>-1000</v>
      </c>
      <c r="U34" s="743"/>
      <c r="V34" s="744">
        <f t="shared" si="8"/>
        <v>-1772</v>
      </c>
      <c r="W34" s="520">
        <v>-1772</v>
      </c>
      <c r="X34" s="748"/>
      <c r="Y34" s="748"/>
      <c r="Z34" s="750"/>
      <c r="AA34" s="751"/>
      <c r="AB34" s="752"/>
      <c r="AC34" s="748"/>
      <c r="AD34" s="748"/>
      <c r="AE34" s="748"/>
      <c r="AF34" s="753"/>
      <c r="AG34" s="753"/>
      <c r="AH34" s="75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2.75">
      <c r="A35" s="51">
        <v>3</v>
      </c>
      <c r="B35" s="56" t="s">
        <v>122</v>
      </c>
      <c r="C35" s="101">
        <f t="shared" si="7"/>
        <v>0</v>
      </c>
      <c r="D35" s="102"/>
      <c r="E35" s="102"/>
      <c r="F35" s="102"/>
      <c r="G35" s="102"/>
      <c r="H35" s="101"/>
      <c r="I35" s="101">
        <f t="shared" si="2"/>
        <v>5615</v>
      </c>
      <c r="J35" s="102"/>
      <c r="K35" s="102"/>
      <c r="L35" s="316"/>
      <c r="M35" s="316"/>
      <c r="N35" s="102"/>
      <c r="O35" s="102"/>
      <c r="P35" s="102"/>
      <c r="Q35" s="65">
        <v>5615</v>
      </c>
      <c r="R35" s="104"/>
      <c r="S35" s="180">
        <f aca="true" t="shared" si="9" ref="S35:S42">R35+T35</f>
        <v>0</v>
      </c>
      <c r="T35" s="104"/>
      <c r="U35" s="104"/>
      <c r="V35" s="315">
        <f t="shared" si="8"/>
        <v>5615</v>
      </c>
      <c r="W35" s="103"/>
      <c r="X35" s="316">
        <v>5615</v>
      </c>
      <c r="Y35" s="316"/>
      <c r="Z35" s="379"/>
      <c r="AA35" s="246"/>
      <c r="AB35" s="394"/>
      <c r="AC35" s="316"/>
      <c r="AD35" s="316"/>
      <c r="AE35" s="316"/>
      <c r="AF35" s="290"/>
      <c r="AG35" s="290"/>
      <c r="AH35" s="181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3.5" thickBot="1">
      <c r="A36" s="105">
        <v>3</v>
      </c>
      <c r="B36" s="56" t="s">
        <v>124</v>
      </c>
      <c r="C36" s="101">
        <f t="shared" si="7"/>
        <v>0</v>
      </c>
      <c r="D36" s="102"/>
      <c r="E36" s="102"/>
      <c r="F36" s="102"/>
      <c r="G36" s="102"/>
      <c r="H36" s="101"/>
      <c r="I36" s="101">
        <f t="shared" si="2"/>
        <v>119100</v>
      </c>
      <c r="J36" s="102"/>
      <c r="K36" s="102"/>
      <c r="L36" s="316"/>
      <c r="M36" s="316"/>
      <c r="N36" s="102"/>
      <c r="O36" s="102"/>
      <c r="P36" s="102"/>
      <c r="Q36" s="180">
        <v>119100</v>
      </c>
      <c r="R36" s="104"/>
      <c r="S36" s="180">
        <f t="shared" si="9"/>
        <v>0</v>
      </c>
      <c r="T36" s="104"/>
      <c r="U36" s="104"/>
      <c r="V36" s="315">
        <f t="shared" si="8"/>
        <v>119100</v>
      </c>
      <c r="W36" s="103"/>
      <c r="X36" s="316">
        <v>119100</v>
      </c>
      <c r="Y36" s="316"/>
      <c r="Z36" s="379"/>
      <c r="AA36" s="246"/>
      <c r="AB36" s="394"/>
      <c r="AC36" s="316"/>
      <c r="AD36" s="316"/>
      <c r="AE36" s="316"/>
      <c r="AF36" s="290"/>
      <c r="AG36" s="290"/>
      <c r="AH36" s="181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3.5" hidden="1" thickBot="1">
      <c r="A37" s="105">
        <v>3</v>
      </c>
      <c r="B37" s="172"/>
      <c r="C37" s="101"/>
      <c r="D37" s="102"/>
      <c r="E37" s="102"/>
      <c r="F37" s="102"/>
      <c r="G37" s="102"/>
      <c r="H37" s="101"/>
      <c r="I37" s="101">
        <f t="shared" si="2"/>
        <v>0</v>
      </c>
      <c r="J37" s="102"/>
      <c r="K37" s="102"/>
      <c r="L37" s="316"/>
      <c r="M37" s="316"/>
      <c r="N37" s="102"/>
      <c r="O37" s="102"/>
      <c r="P37" s="102"/>
      <c r="Q37" s="180"/>
      <c r="R37" s="104"/>
      <c r="S37" s="180">
        <f t="shared" si="9"/>
        <v>0</v>
      </c>
      <c r="T37" s="104"/>
      <c r="U37" s="104"/>
      <c r="V37" s="315">
        <f t="shared" si="8"/>
        <v>0</v>
      </c>
      <c r="W37" s="103"/>
      <c r="X37" s="316"/>
      <c r="Y37" s="316"/>
      <c r="Z37" s="379"/>
      <c r="AA37" s="246"/>
      <c r="AB37" s="394"/>
      <c r="AC37" s="316"/>
      <c r="AD37" s="316"/>
      <c r="AE37" s="316"/>
      <c r="AF37" s="290"/>
      <c r="AG37" s="290"/>
      <c r="AH37" s="181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 hidden="1">
      <c r="A38" s="105"/>
      <c r="B38" s="172"/>
      <c r="C38" s="101"/>
      <c r="D38" s="102"/>
      <c r="E38" s="102"/>
      <c r="F38" s="102"/>
      <c r="G38" s="102"/>
      <c r="H38" s="101"/>
      <c r="I38" s="101"/>
      <c r="J38" s="102"/>
      <c r="K38" s="102"/>
      <c r="L38" s="316"/>
      <c r="M38" s="316"/>
      <c r="N38" s="102"/>
      <c r="O38" s="102"/>
      <c r="P38" s="102"/>
      <c r="Q38" s="180"/>
      <c r="R38" s="104"/>
      <c r="S38" s="180">
        <f t="shared" si="9"/>
        <v>0</v>
      </c>
      <c r="T38" s="104"/>
      <c r="U38" s="104"/>
      <c r="V38" s="315"/>
      <c r="W38" s="103"/>
      <c r="X38" s="316"/>
      <c r="Y38" s="316"/>
      <c r="Z38" s="379"/>
      <c r="AA38" s="246"/>
      <c r="AB38" s="394"/>
      <c r="AC38" s="316"/>
      <c r="AD38" s="316"/>
      <c r="AE38" s="316"/>
      <c r="AF38" s="290"/>
      <c r="AG38" s="290"/>
      <c r="AH38" s="181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.75" hidden="1">
      <c r="A39" s="105"/>
      <c r="B39" s="172"/>
      <c r="C39" s="101"/>
      <c r="D39" s="102"/>
      <c r="E39" s="102"/>
      <c r="F39" s="102"/>
      <c r="G39" s="102"/>
      <c r="H39" s="101"/>
      <c r="I39" s="101"/>
      <c r="J39" s="102"/>
      <c r="K39" s="102"/>
      <c r="L39" s="316"/>
      <c r="M39" s="316"/>
      <c r="N39" s="102"/>
      <c r="O39" s="102"/>
      <c r="P39" s="102"/>
      <c r="Q39" s="180"/>
      <c r="R39" s="104"/>
      <c r="S39" s="180">
        <f t="shared" si="9"/>
        <v>0</v>
      </c>
      <c r="T39" s="104"/>
      <c r="U39" s="104"/>
      <c r="V39" s="315"/>
      <c r="W39" s="103"/>
      <c r="X39" s="316"/>
      <c r="Y39" s="316"/>
      <c r="Z39" s="379"/>
      <c r="AA39" s="246"/>
      <c r="AB39" s="394"/>
      <c r="AC39" s="316"/>
      <c r="AD39" s="316"/>
      <c r="AE39" s="316"/>
      <c r="AF39" s="290"/>
      <c r="AG39" s="290"/>
      <c r="AH39" s="181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 hidden="1">
      <c r="A40" s="105"/>
      <c r="B40" s="172"/>
      <c r="C40" s="101"/>
      <c r="D40" s="102"/>
      <c r="E40" s="102"/>
      <c r="F40" s="102"/>
      <c r="G40" s="102"/>
      <c r="H40" s="101"/>
      <c r="I40" s="101"/>
      <c r="J40" s="102"/>
      <c r="K40" s="102"/>
      <c r="L40" s="316"/>
      <c r="M40" s="316"/>
      <c r="N40" s="102"/>
      <c r="O40" s="102"/>
      <c r="P40" s="102"/>
      <c r="Q40" s="180"/>
      <c r="R40" s="104"/>
      <c r="S40" s="180">
        <f t="shared" si="9"/>
        <v>0</v>
      </c>
      <c r="T40" s="104"/>
      <c r="U40" s="104"/>
      <c r="V40" s="315"/>
      <c r="W40" s="103"/>
      <c r="X40" s="316"/>
      <c r="Y40" s="316"/>
      <c r="Z40" s="379"/>
      <c r="AA40" s="246"/>
      <c r="AB40" s="394"/>
      <c r="AC40" s="316"/>
      <c r="AD40" s="316"/>
      <c r="AE40" s="316"/>
      <c r="AF40" s="290"/>
      <c r="AG40" s="290"/>
      <c r="AH40" s="181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 hidden="1">
      <c r="A41" s="105"/>
      <c r="B41" s="172"/>
      <c r="C41" s="101"/>
      <c r="D41" s="102"/>
      <c r="E41" s="102"/>
      <c r="F41" s="102"/>
      <c r="G41" s="102"/>
      <c r="H41" s="101"/>
      <c r="I41" s="101"/>
      <c r="J41" s="102"/>
      <c r="K41" s="102"/>
      <c r="L41" s="316"/>
      <c r="M41" s="316"/>
      <c r="N41" s="102"/>
      <c r="O41" s="102"/>
      <c r="P41" s="102"/>
      <c r="Q41" s="180"/>
      <c r="R41" s="104"/>
      <c r="S41" s="180">
        <f t="shared" si="9"/>
        <v>0</v>
      </c>
      <c r="T41" s="104"/>
      <c r="U41" s="104"/>
      <c r="V41" s="315"/>
      <c r="W41" s="103"/>
      <c r="X41" s="316"/>
      <c r="Y41" s="316"/>
      <c r="Z41" s="379"/>
      <c r="AA41" s="246"/>
      <c r="AB41" s="394"/>
      <c r="AC41" s="316"/>
      <c r="AD41" s="316"/>
      <c r="AE41" s="316"/>
      <c r="AF41" s="290"/>
      <c r="AG41" s="290"/>
      <c r="AH41" s="181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3.5" hidden="1" thickBot="1">
      <c r="A42" s="105"/>
      <c r="B42" s="172"/>
      <c r="C42" s="101"/>
      <c r="D42" s="102"/>
      <c r="E42" s="102"/>
      <c r="F42" s="102"/>
      <c r="G42" s="102"/>
      <c r="H42" s="101"/>
      <c r="I42" s="101">
        <f>J42+N42+O42+P42+Q42</f>
        <v>0</v>
      </c>
      <c r="J42" s="102"/>
      <c r="K42" s="102"/>
      <c r="L42" s="316"/>
      <c r="M42" s="316"/>
      <c r="N42" s="102"/>
      <c r="O42" s="102"/>
      <c r="P42" s="102"/>
      <c r="Q42" s="180"/>
      <c r="R42" s="104"/>
      <c r="S42" s="180">
        <f t="shared" si="9"/>
        <v>0</v>
      </c>
      <c r="T42" s="104"/>
      <c r="U42" s="104"/>
      <c r="V42" s="315">
        <f>I42+T42</f>
        <v>0</v>
      </c>
      <c r="W42" s="103"/>
      <c r="X42" s="316"/>
      <c r="Y42" s="316"/>
      <c r="Z42" s="379"/>
      <c r="AA42" s="246"/>
      <c r="AB42" s="394"/>
      <c r="AC42" s="316"/>
      <c r="AD42" s="316"/>
      <c r="AE42" s="316"/>
      <c r="AF42" s="290"/>
      <c r="AG42" s="290"/>
      <c r="AH42" s="181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3.5" thickBot="1">
      <c r="A43" s="118"/>
      <c r="B43" s="36" t="s">
        <v>36</v>
      </c>
      <c r="C43" s="93">
        <f aca="true" t="shared" si="10" ref="C43:U43">SUM(C30:C42)</f>
        <v>0</v>
      </c>
      <c r="D43" s="94">
        <f t="shared" si="10"/>
        <v>0</v>
      </c>
      <c r="E43" s="94"/>
      <c r="F43" s="94"/>
      <c r="G43" s="94">
        <f t="shared" si="10"/>
        <v>0</v>
      </c>
      <c r="H43" s="93">
        <f t="shared" si="10"/>
        <v>0</v>
      </c>
      <c r="I43" s="93">
        <f t="shared" si="10"/>
        <v>97781</v>
      </c>
      <c r="J43" s="94">
        <f t="shared" si="10"/>
        <v>2553</v>
      </c>
      <c r="K43" s="94">
        <f t="shared" si="10"/>
        <v>2464</v>
      </c>
      <c r="L43" s="146"/>
      <c r="M43" s="146">
        <f t="shared" si="10"/>
        <v>89</v>
      </c>
      <c r="N43" s="94">
        <f t="shared" si="10"/>
        <v>893</v>
      </c>
      <c r="O43" s="94">
        <f t="shared" si="10"/>
        <v>49</v>
      </c>
      <c r="P43" s="94">
        <f t="shared" si="10"/>
        <v>0</v>
      </c>
      <c r="Q43" s="144">
        <f t="shared" si="10"/>
        <v>95058</v>
      </c>
      <c r="R43" s="95">
        <f t="shared" si="10"/>
        <v>-772</v>
      </c>
      <c r="S43" s="144">
        <f t="shared" si="10"/>
        <v>-35429</v>
      </c>
      <c r="T43" s="95">
        <f t="shared" si="10"/>
        <v>-34657</v>
      </c>
      <c r="U43" s="95">
        <f t="shared" si="10"/>
        <v>0</v>
      </c>
      <c r="V43" s="322">
        <f>T43+I43</f>
        <v>63124</v>
      </c>
      <c r="W43" s="206">
        <f>SUM(W30:W42)</f>
        <v>-35429</v>
      </c>
      <c r="X43" s="146">
        <f>SUM(X30:X42)</f>
        <v>95268</v>
      </c>
      <c r="Y43" s="146"/>
      <c r="Z43" s="380">
        <f>SUM(Z30:Z42)</f>
        <v>0</v>
      </c>
      <c r="AA43" s="464">
        <f aca="true" t="shared" si="11" ref="AA43:AH43">SUM(AA30:AA42)</f>
        <v>3285</v>
      </c>
      <c r="AB43" s="393">
        <f t="shared" si="11"/>
        <v>2464</v>
      </c>
      <c r="AC43" s="146">
        <f t="shared" si="11"/>
        <v>89</v>
      </c>
      <c r="AD43" s="146">
        <f t="shared" si="11"/>
        <v>0</v>
      </c>
      <c r="AE43" s="146">
        <f t="shared" si="11"/>
        <v>0</v>
      </c>
      <c r="AF43" s="289">
        <f t="shared" si="11"/>
        <v>0</v>
      </c>
      <c r="AG43" s="289">
        <f t="shared" si="11"/>
        <v>0</v>
      </c>
      <c r="AH43" s="343">
        <f t="shared" si="11"/>
        <v>0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.75">
      <c r="A44" s="790">
        <v>1</v>
      </c>
      <c r="B44" s="165" t="s">
        <v>129</v>
      </c>
      <c r="C44" s="107">
        <f aca="true" t="shared" si="12" ref="C44:C53">D44+E44+G44</f>
        <v>0</v>
      </c>
      <c r="D44" s="108"/>
      <c r="E44" s="108"/>
      <c r="F44" s="108"/>
      <c r="G44" s="108"/>
      <c r="H44" s="107"/>
      <c r="I44" s="788">
        <f aca="true" t="shared" si="13" ref="I44:I55">J44+N44+O44+P44+Q44+R44</f>
        <v>26632</v>
      </c>
      <c r="J44" s="108">
        <f>K44+M44</f>
        <v>0</v>
      </c>
      <c r="K44" s="108"/>
      <c r="L44" s="225"/>
      <c r="M44" s="225"/>
      <c r="N44" s="108"/>
      <c r="O44" s="108"/>
      <c r="P44" s="108"/>
      <c r="Q44" s="183"/>
      <c r="R44" s="789">
        <v>26632</v>
      </c>
      <c r="S44" s="791">
        <f aca="true" t="shared" si="14" ref="S44:S53">R44+T44</f>
        <v>-2843</v>
      </c>
      <c r="T44" s="789">
        <v>-29475</v>
      </c>
      <c r="U44" s="789"/>
      <c r="V44" s="792">
        <f>I44+T44+U44</f>
        <v>-2843</v>
      </c>
      <c r="W44" s="793">
        <v>-2843</v>
      </c>
      <c r="X44" s="794"/>
      <c r="Y44" s="225"/>
      <c r="Z44" s="382"/>
      <c r="AA44" s="465"/>
      <c r="AB44" s="395"/>
      <c r="AC44" s="225"/>
      <c r="AD44" s="225"/>
      <c r="AE44" s="225"/>
      <c r="AF44" s="291"/>
      <c r="AG44" s="291"/>
      <c r="AH44" s="18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.75">
      <c r="A45" s="100">
        <v>3</v>
      </c>
      <c r="B45" s="171" t="s">
        <v>131</v>
      </c>
      <c r="C45" s="111">
        <f t="shared" si="12"/>
        <v>0</v>
      </c>
      <c r="D45" s="112"/>
      <c r="E45" s="112"/>
      <c r="F45" s="112"/>
      <c r="G45" s="112"/>
      <c r="H45" s="111"/>
      <c r="I45" s="111">
        <f t="shared" si="13"/>
        <v>0</v>
      </c>
      <c r="J45" s="112"/>
      <c r="K45" s="112"/>
      <c r="L45" s="226"/>
      <c r="M45" s="226"/>
      <c r="N45" s="112"/>
      <c r="O45" s="112"/>
      <c r="P45" s="112"/>
      <c r="Q45" s="185"/>
      <c r="R45" s="114"/>
      <c r="S45" s="185">
        <f t="shared" si="14"/>
        <v>13000</v>
      </c>
      <c r="T45" s="114">
        <v>13000</v>
      </c>
      <c r="U45" s="114"/>
      <c r="V45" s="325">
        <f aca="true" t="shared" si="15" ref="V45:V55">I45+T45+U45</f>
        <v>13000</v>
      </c>
      <c r="W45" s="113">
        <v>13000</v>
      </c>
      <c r="X45" s="226"/>
      <c r="Y45" s="226"/>
      <c r="Z45" s="383"/>
      <c r="AA45" s="466"/>
      <c r="AB45" s="396"/>
      <c r="AC45" s="226"/>
      <c r="AD45" s="226"/>
      <c r="AE45" s="226"/>
      <c r="AF45" s="292"/>
      <c r="AG45" s="292"/>
      <c r="AH45" s="186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.75">
      <c r="A46" s="787">
        <v>1</v>
      </c>
      <c r="B46" s="171" t="s">
        <v>132</v>
      </c>
      <c r="C46" s="111">
        <f t="shared" si="12"/>
        <v>0</v>
      </c>
      <c r="D46" s="112"/>
      <c r="E46" s="112"/>
      <c r="F46" s="112"/>
      <c r="G46" s="112"/>
      <c r="H46" s="111"/>
      <c r="I46" s="111">
        <f t="shared" si="13"/>
        <v>0</v>
      </c>
      <c r="J46" s="112"/>
      <c r="K46" s="112"/>
      <c r="L46" s="226"/>
      <c r="M46" s="226"/>
      <c r="N46" s="112"/>
      <c r="O46" s="112"/>
      <c r="P46" s="112"/>
      <c r="Q46" s="185"/>
      <c r="R46" s="114"/>
      <c r="S46" s="780">
        <f t="shared" si="14"/>
        <v>-2099</v>
      </c>
      <c r="T46" s="781">
        <v>-2099</v>
      </c>
      <c r="U46" s="781"/>
      <c r="V46" s="782">
        <f t="shared" si="15"/>
        <v>-2099</v>
      </c>
      <c r="W46" s="779">
        <v>-2099</v>
      </c>
      <c r="X46" s="226"/>
      <c r="Y46" s="226"/>
      <c r="Z46" s="383"/>
      <c r="AA46" s="466"/>
      <c r="AB46" s="396"/>
      <c r="AC46" s="226"/>
      <c r="AD46" s="226"/>
      <c r="AE46" s="226"/>
      <c r="AF46" s="292"/>
      <c r="AG46" s="292"/>
      <c r="AH46" s="186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.75">
      <c r="A47" s="100">
        <v>3</v>
      </c>
      <c r="B47" s="171" t="s">
        <v>133</v>
      </c>
      <c r="C47" s="111">
        <f t="shared" si="12"/>
        <v>0</v>
      </c>
      <c r="D47" s="112"/>
      <c r="E47" s="112"/>
      <c r="F47" s="112"/>
      <c r="G47" s="112"/>
      <c r="H47" s="111"/>
      <c r="I47" s="111">
        <f t="shared" si="13"/>
        <v>0</v>
      </c>
      <c r="J47" s="112"/>
      <c r="K47" s="112"/>
      <c r="L47" s="226"/>
      <c r="M47" s="226"/>
      <c r="N47" s="112"/>
      <c r="O47" s="112"/>
      <c r="P47" s="112"/>
      <c r="Q47" s="185"/>
      <c r="R47" s="114"/>
      <c r="S47" s="185">
        <f t="shared" si="14"/>
        <v>0</v>
      </c>
      <c r="T47" s="114"/>
      <c r="U47" s="114"/>
      <c r="V47" s="325">
        <f t="shared" si="15"/>
        <v>0</v>
      </c>
      <c r="W47" s="113">
        <v>-31567</v>
      </c>
      <c r="X47" s="226">
        <v>31567</v>
      </c>
      <c r="Y47" s="226"/>
      <c r="Z47" s="383"/>
      <c r="AA47" s="466"/>
      <c r="AB47" s="396"/>
      <c r="AC47" s="226"/>
      <c r="AD47" s="226"/>
      <c r="AE47" s="226"/>
      <c r="AF47" s="292"/>
      <c r="AG47" s="292"/>
      <c r="AH47" s="186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>
      <c r="A48" s="100">
        <v>3</v>
      </c>
      <c r="B48" s="171" t="s">
        <v>135</v>
      </c>
      <c r="C48" s="111">
        <f t="shared" si="12"/>
        <v>0</v>
      </c>
      <c r="D48" s="112"/>
      <c r="E48" s="112"/>
      <c r="F48" s="112"/>
      <c r="G48" s="112"/>
      <c r="H48" s="111"/>
      <c r="I48" s="111">
        <f t="shared" si="13"/>
        <v>0</v>
      </c>
      <c r="J48" s="112"/>
      <c r="K48" s="112"/>
      <c r="L48" s="226"/>
      <c r="M48" s="226"/>
      <c r="N48" s="112"/>
      <c r="O48" s="112"/>
      <c r="P48" s="112"/>
      <c r="Q48" s="185"/>
      <c r="R48" s="114"/>
      <c r="S48" s="185">
        <f t="shared" si="14"/>
        <v>1190</v>
      </c>
      <c r="T48" s="114">
        <v>1190</v>
      </c>
      <c r="U48" s="114"/>
      <c r="V48" s="325">
        <f t="shared" si="15"/>
        <v>1190</v>
      </c>
      <c r="W48" s="113">
        <v>1190</v>
      </c>
      <c r="X48" s="226"/>
      <c r="Y48" s="226"/>
      <c r="Z48" s="383"/>
      <c r="AA48" s="466"/>
      <c r="AB48" s="396"/>
      <c r="AC48" s="226"/>
      <c r="AD48" s="226"/>
      <c r="AE48" s="226"/>
      <c r="AF48" s="292"/>
      <c r="AG48" s="292"/>
      <c r="AH48" s="186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>
      <c r="A49" s="787">
        <v>1</v>
      </c>
      <c r="B49" s="171" t="s">
        <v>136</v>
      </c>
      <c r="C49" s="111">
        <f t="shared" si="12"/>
        <v>0</v>
      </c>
      <c r="D49" s="112"/>
      <c r="E49" s="112"/>
      <c r="F49" s="112"/>
      <c r="G49" s="112"/>
      <c r="H49" s="111"/>
      <c r="I49" s="111">
        <f t="shared" si="13"/>
        <v>-3160</v>
      </c>
      <c r="J49" s="112">
        <f>K49+M49</f>
        <v>0</v>
      </c>
      <c r="K49" s="112"/>
      <c r="L49" s="226"/>
      <c r="M49" s="226"/>
      <c r="N49" s="112"/>
      <c r="O49" s="112"/>
      <c r="P49" s="112"/>
      <c r="Q49" s="185"/>
      <c r="R49" s="781">
        <v>-3160</v>
      </c>
      <c r="S49" s="780">
        <f t="shared" si="14"/>
        <v>-2350</v>
      </c>
      <c r="T49" s="781">
        <v>810</v>
      </c>
      <c r="U49" s="781"/>
      <c r="V49" s="782">
        <f t="shared" si="15"/>
        <v>-2350</v>
      </c>
      <c r="W49" s="779">
        <v>-2350</v>
      </c>
      <c r="X49" s="226"/>
      <c r="Y49" s="226"/>
      <c r="Z49" s="383"/>
      <c r="AA49" s="466"/>
      <c r="AB49" s="396"/>
      <c r="AC49" s="226"/>
      <c r="AD49" s="226"/>
      <c r="AE49" s="226"/>
      <c r="AF49" s="292"/>
      <c r="AG49" s="292"/>
      <c r="AH49" s="186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.75">
      <c r="A50" s="205">
        <v>3</v>
      </c>
      <c r="B50" s="171" t="s">
        <v>137</v>
      </c>
      <c r="C50" s="111">
        <f t="shared" si="12"/>
        <v>0</v>
      </c>
      <c r="D50" s="112"/>
      <c r="E50" s="112"/>
      <c r="F50" s="112"/>
      <c r="G50" s="112"/>
      <c r="H50" s="111"/>
      <c r="I50" s="111">
        <f t="shared" si="13"/>
        <v>2898</v>
      </c>
      <c r="J50" s="112"/>
      <c r="K50" s="112"/>
      <c r="L50" s="226"/>
      <c r="M50" s="226"/>
      <c r="N50" s="112"/>
      <c r="O50" s="112"/>
      <c r="P50" s="112"/>
      <c r="Q50" s="185">
        <v>2898</v>
      </c>
      <c r="R50" s="114"/>
      <c r="S50" s="185">
        <f t="shared" si="14"/>
        <v>0</v>
      </c>
      <c r="T50" s="114"/>
      <c r="U50" s="114"/>
      <c r="V50" s="325">
        <f t="shared" si="15"/>
        <v>2898</v>
      </c>
      <c r="W50" s="113"/>
      <c r="X50" s="226">
        <v>2898</v>
      </c>
      <c r="Y50" s="226"/>
      <c r="Z50" s="383"/>
      <c r="AA50" s="466"/>
      <c r="AB50" s="396"/>
      <c r="AC50" s="226"/>
      <c r="AD50" s="226"/>
      <c r="AE50" s="226"/>
      <c r="AF50" s="292"/>
      <c r="AG50" s="292"/>
      <c r="AH50" s="186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.75">
      <c r="A51" s="787">
        <v>1</v>
      </c>
      <c r="B51" s="171" t="s">
        <v>138</v>
      </c>
      <c r="C51" s="111">
        <f t="shared" si="12"/>
        <v>0</v>
      </c>
      <c r="D51" s="112"/>
      <c r="E51" s="112"/>
      <c r="F51" s="112"/>
      <c r="G51" s="112"/>
      <c r="H51" s="111"/>
      <c r="I51" s="111">
        <f t="shared" si="13"/>
        <v>0</v>
      </c>
      <c r="J51" s="112"/>
      <c r="K51" s="112"/>
      <c r="L51" s="226"/>
      <c r="M51" s="226"/>
      <c r="N51" s="112"/>
      <c r="O51" s="112"/>
      <c r="P51" s="112"/>
      <c r="Q51" s="185"/>
      <c r="R51" s="114"/>
      <c r="S51" s="780">
        <f t="shared" si="14"/>
        <v>-5931</v>
      </c>
      <c r="T51" s="781">
        <v>-5931</v>
      </c>
      <c r="U51" s="781"/>
      <c r="V51" s="782">
        <f t="shared" si="15"/>
        <v>-5931</v>
      </c>
      <c r="W51" s="779">
        <v>-5931</v>
      </c>
      <c r="X51" s="226"/>
      <c r="Y51" s="226"/>
      <c r="Z51" s="383"/>
      <c r="AA51" s="466"/>
      <c r="AB51" s="396"/>
      <c r="AC51" s="226"/>
      <c r="AD51" s="226"/>
      <c r="AE51" s="226"/>
      <c r="AF51" s="292"/>
      <c r="AG51" s="292"/>
      <c r="AH51" s="186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>
      <c r="A52" s="787">
        <v>1</v>
      </c>
      <c r="B52" s="171" t="s">
        <v>139</v>
      </c>
      <c r="C52" s="111">
        <f t="shared" si="12"/>
        <v>0</v>
      </c>
      <c r="D52" s="112"/>
      <c r="E52" s="112"/>
      <c r="F52" s="112"/>
      <c r="G52" s="112"/>
      <c r="H52" s="111"/>
      <c r="I52" s="777">
        <f t="shared" si="13"/>
        <v>0</v>
      </c>
      <c r="J52" s="112"/>
      <c r="K52" s="112"/>
      <c r="L52" s="226"/>
      <c r="M52" s="226"/>
      <c r="N52" s="112"/>
      <c r="O52" s="112"/>
      <c r="P52" s="112"/>
      <c r="Q52" s="185"/>
      <c r="R52" s="114"/>
      <c r="S52" s="780">
        <f t="shared" si="14"/>
        <v>-26135</v>
      </c>
      <c r="T52" s="781">
        <v>-26135</v>
      </c>
      <c r="U52" s="781"/>
      <c r="V52" s="782">
        <f t="shared" si="15"/>
        <v>-26135</v>
      </c>
      <c r="W52" s="779">
        <v>-26135</v>
      </c>
      <c r="X52" s="226"/>
      <c r="Y52" s="226"/>
      <c r="Z52" s="383"/>
      <c r="AA52" s="466"/>
      <c r="AB52" s="396"/>
      <c r="AC52" s="226"/>
      <c r="AD52" s="226"/>
      <c r="AE52" s="226"/>
      <c r="AF52" s="292"/>
      <c r="AG52" s="292"/>
      <c r="AH52" s="186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3.5" thickBot="1">
      <c r="A53" s="787">
        <v>1</v>
      </c>
      <c r="B53" s="797" t="s">
        <v>140</v>
      </c>
      <c r="C53" s="111">
        <f t="shared" si="12"/>
        <v>0</v>
      </c>
      <c r="D53" s="112"/>
      <c r="E53" s="112"/>
      <c r="F53" s="112"/>
      <c r="G53" s="112"/>
      <c r="H53" s="111"/>
      <c r="I53" s="777">
        <f t="shared" si="13"/>
        <v>90</v>
      </c>
      <c r="J53" s="112">
        <f>K53+M53</f>
        <v>0</v>
      </c>
      <c r="K53" s="112"/>
      <c r="L53" s="226"/>
      <c r="M53" s="226"/>
      <c r="N53" s="112"/>
      <c r="O53" s="112"/>
      <c r="P53" s="112"/>
      <c r="Q53" s="185"/>
      <c r="R53" s="781">
        <v>90</v>
      </c>
      <c r="S53" s="780">
        <f t="shared" si="14"/>
        <v>0</v>
      </c>
      <c r="T53" s="781">
        <v>-90</v>
      </c>
      <c r="U53" s="781"/>
      <c r="V53" s="782">
        <f t="shared" si="15"/>
        <v>0</v>
      </c>
      <c r="W53" s="113"/>
      <c r="X53" s="226"/>
      <c r="Y53" s="226"/>
      <c r="Z53" s="383"/>
      <c r="AA53" s="466"/>
      <c r="AB53" s="396"/>
      <c r="AC53" s="226"/>
      <c r="AD53" s="226"/>
      <c r="AE53" s="226"/>
      <c r="AF53" s="292"/>
      <c r="AG53" s="292"/>
      <c r="AH53" s="186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 hidden="1">
      <c r="A54" s="205">
        <v>3</v>
      </c>
      <c r="B54" s="171"/>
      <c r="C54" s="111"/>
      <c r="D54" s="112"/>
      <c r="E54" s="112"/>
      <c r="F54" s="112"/>
      <c r="G54" s="112"/>
      <c r="H54" s="111"/>
      <c r="I54" s="111">
        <f t="shared" si="13"/>
        <v>0</v>
      </c>
      <c r="J54" s="112"/>
      <c r="K54" s="112"/>
      <c r="L54" s="226"/>
      <c r="M54" s="226"/>
      <c r="N54" s="112"/>
      <c r="O54" s="112"/>
      <c r="P54" s="112"/>
      <c r="Q54" s="185"/>
      <c r="R54" s="114"/>
      <c r="S54" s="185"/>
      <c r="T54" s="114"/>
      <c r="U54" s="114"/>
      <c r="V54" s="325">
        <f t="shared" si="15"/>
        <v>0</v>
      </c>
      <c r="W54" s="113"/>
      <c r="X54" s="226"/>
      <c r="Y54" s="226"/>
      <c r="Z54" s="383"/>
      <c r="AA54" s="466"/>
      <c r="AB54" s="396"/>
      <c r="AC54" s="226"/>
      <c r="AD54" s="226"/>
      <c r="AE54" s="226"/>
      <c r="AF54" s="292"/>
      <c r="AG54" s="292"/>
      <c r="AH54" s="186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3.5" hidden="1" thickBot="1">
      <c r="A55" s="100">
        <v>3</v>
      </c>
      <c r="B55" s="171"/>
      <c r="C55" s="111">
        <f>D55+G55</f>
        <v>0</v>
      </c>
      <c r="D55" s="112"/>
      <c r="E55" s="112"/>
      <c r="F55" s="112"/>
      <c r="G55" s="112"/>
      <c r="H55" s="111"/>
      <c r="I55" s="111">
        <f t="shared" si="13"/>
        <v>0</v>
      </c>
      <c r="J55" s="112"/>
      <c r="K55" s="112"/>
      <c r="L55" s="226"/>
      <c r="M55" s="226"/>
      <c r="N55" s="112"/>
      <c r="O55" s="112"/>
      <c r="P55" s="112"/>
      <c r="Q55" s="185"/>
      <c r="R55" s="114"/>
      <c r="S55" s="185"/>
      <c r="T55" s="114"/>
      <c r="U55" s="114"/>
      <c r="V55" s="325">
        <f t="shared" si="15"/>
        <v>0</v>
      </c>
      <c r="W55" s="113"/>
      <c r="X55" s="226"/>
      <c r="Y55" s="226"/>
      <c r="Z55" s="383"/>
      <c r="AA55" s="466"/>
      <c r="AB55" s="396"/>
      <c r="AC55" s="226"/>
      <c r="AD55" s="226"/>
      <c r="AE55" s="226"/>
      <c r="AF55" s="292"/>
      <c r="AG55" s="292"/>
      <c r="AH55" s="186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5" ht="13.5" thickBot="1">
      <c r="A56" s="118"/>
      <c r="B56" s="36" t="s">
        <v>37</v>
      </c>
      <c r="C56" s="88">
        <f aca="true" t="shared" si="16" ref="C56:W56">SUM(C44:C55)</f>
        <v>0</v>
      </c>
      <c r="D56" s="88">
        <f t="shared" si="16"/>
        <v>0</v>
      </c>
      <c r="E56" s="88"/>
      <c r="F56" s="88"/>
      <c r="G56" s="88">
        <f t="shared" si="16"/>
        <v>0</v>
      </c>
      <c r="H56" s="88">
        <f t="shared" si="16"/>
        <v>0</v>
      </c>
      <c r="I56" s="88">
        <f t="shared" si="16"/>
        <v>26460</v>
      </c>
      <c r="J56" s="88">
        <f t="shared" si="16"/>
        <v>0</v>
      </c>
      <c r="K56" s="89">
        <f t="shared" si="16"/>
        <v>0</v>
      </c>
      <c r="L56" s="90"/>
      <c r="M56" s="120">
        <f t="shared" si="16"/>
        <v>0</v>
      </c>
      <c r="N56" s="88">
        <f t="shared" si="16"/>
        <v>0</v>
      </c>
      <c r="O56" s="88">
        <f t="shared" si="16"/>
        <v>0</v>
      </c>
      <c r="P56" s="88">
        <f t="shared" si="16"/>
        <v>0</v>
      </c>
      <c r="Q56" s="143">
        <f t="shared" si="16"/>
        <v>2898</v>
      </c>
      <c r="R56" s="91">
        <f t="shared" si="16"/>
        <v>23562</v>
      </c>
      <c r="S56" s="143">
        <f t="shared" si="16"/>
        <v>-25168</v>
      </c>
      <c r="T56" s="91">
        <f t="shared" si="16"/>
        <v>-48730</v>
      </c>
      <c r="U56" s="91">
        <f t="shared" si="16"/>
        <v>0</v>
      </c>
      <c r="V56" s="211">
        <f t="shared" si="16"/>
        <v>-22270</v>
      </c>
      <c r="W56" s="97">
        <f t="shared" si="16"/>
        <v>-56735</v>
      </c>
      <c r="X56" s="90">
        <f>SUM(X44:X55)</f>
        <v>34465</v>
      </c>
      <c r="Y56" s="90">
        <f>SUM(Y44:Y55)</f>
        <v>0</v>
      </c>
      <c r="Z56" s="182">
        <f>SUM(Z44:Z55)</f>
        <v>0</v>
      </c>
      <c r="AA56" s="120"/>
      <c r="AB56" s="97"/>
      <c r="AC56" s="90"/>
      <c r="AD56" s="90"/>
      <c r="AE56" s="90"/>
      <c r="AF56" s="90"/>
      <c r="AG56" s="90"/>
      <c r="AH56" s="120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2.75">
      <c r="A57" s="106">
        <v>3</v>
      </c>
      <c r="B57" s="165" t="s">
        <v>147</v>
      </c>
      <c r="C57" s="107">
        <f aca="true" t="shared" si="17" ref="C57:C73">D57+E57+G57</f>
        <v>0</v>
      </c>
      <c r="D57" s="108"/>
      <c r="E57" s="108"/>
      <c r="F57" s="108"/>
      <c r="G57" s="108"/>
      <c r="H57" s="107"/>
      <c r="I57" s="111">
        <f aca="true" t="shared" si="18" ref="I57:I76">J57+N57+O57+P57+Q57+R57</f>
        <v>5637</v>
      </c>
      <c r="J57" s="108">
        <f>K57+M57</f>
        <v>0</v>
      </c>
      <c r="K57" s="108"/>
      <c r="L57" s="225"/>
      <c r="M57" s="225"/>
      <c r="N57" s="108"/>
      <c r="O57" s="108"/>
      <c r="P57" s="108"/>
      <c r="Q57" s="183">
        <v>4837</v>
      </c>
      <c r="R57" s="110">
        <v>800</v>
      </c>
      <c r="S57" s="183">
        <f aca="true" t="shared" si="19" ref="S57:S70">R57+T57</f>
        <v>800</v>
      </c>
      <c r="T57" s="110"/>
      <c r="U57" s="124"/>
      <c r="V57" s="325">
        <f>I57+T57</f>
        <v>5637</v>
      </c>
      <c r="W57" s="109"/>
      <c r="X57" s="225"/>
      <c r="Y57" s="225"/>
      <c r="Z57" s="382"/>
      <c r="AA57" s="465">
        <v>5637</v>
      </c>
      <c r="AB57" s="395">
        <v>116</v>
      </c>
      <c r="AC57" s="225"/>
      <c r="AD57" s="225"/>
      <c r="AE57" s="225"/>
      <c r="AF57" s="291"/>
      <c r="AG57" s="291"/>
      <c r="AH57" s="18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2.75">
      <c r="A58" s="51">
        <v>3</v>
      </c>
      <c r="B58" s="56" t="s">
        <v>149</v>
      </c>
      <c r="C58" s="111">
        <f t="shared" si="17"/>
        <v>0</v>
      </c>
      <c r="D58" s="122"/>
      <c r="E58" s="122"/>
      <c r="F58" s="122"/>
      <c r="G58" s="122"/>
      <c r="H58" s="121"/>
      <c r="I58" s="111">
        <f t="shared" si="18"/>
        <v>0</v>
      </c>
      <c r="J58" s="122">
        <f>K58+M58</f>
        <v>116</v>
      </c>
      <c r="K58" s="122">
        <v>116</v>
      </c>
      <c r="L58" s="344"/>
      <c r="M58" s="344"/>
      <c r="N58" s="122">
        <v>40</v>
      </c>
      <c r="O58" s="122">
        <v>2</v>
      </c>
      <c r="P58" s="122"/>
      <c r="Q58" s="220">
        <v>-158</v>
      </c>
      <c r="R58" s="124"/>
      <c r="S58" s="220">
        <f t="shared" si="19"/>
        <v>0</v>
      </c>
      <c r="T58" s="124"/>
      <c r="U58" s="124"/>
      <c r="V58" s="326">
        <f aca="true" t="shared" si="20" ref="V58:V68">I58+T58</f>
        <v>0</v>
      </c>
      <c r="W58" s="123"/>
      <c r="X58" s="344"/>
      <c r="Y58" s="344"/>
      <c r="Z58" s="384"/>
      <c r="AA58" s="467"/>
      <c r="AB58" s="397"/>
      <c r="AC58" s="344"/>
      <c r="AD58" s="344"/>
      <c r="AE58" s="344"/>
      <c r="AF58" s="345"/>
      <c r="AG58" s="345"/>
      <c r="AH58" s="346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2.75">
      <c r="A59" s="51">
        <v>3</v>
      </c>
      <c r="B59" s="56" t="s">
        <v>150</v>
      </c>
      <c r="C59" s="111">
        <f t="shared" si="17"/>
        <v>0</v>
      </c>
      <c r="D59" s="122"/>
      <c r="E59" s="122"/>
      <c r="F59" s="122"/>
      <c r="G59" s="122"/>
      <c r="H59" s="121"/>
      <c r="I59" s="111">
        <f t="shared" si="18"/>
        <v>0</v>
      </c>
      <c r="J59" s="122">
        <f>K59+M59</f>
        <v>0</v>
      </c>
      <c r="K59" s="122">
        <v>-40</v>
      </c>
      <c r="L59" s="344"/>
      <c r="M59" s="344">
        <v>40</v>
      </c>
      <c r="N59" s="122"/>
      <c r="O59" s="122"/>
      <c r="P59" s="122"/>
      <c r="Q59" s="220"/>
      <c r="R59" s="124"/>
      <c r="S59" s="220">
        <f t="shared" si="19"/>
        <v>0</v>
      </c>
      <c r="T59" s="124"/>
      <c r="U59" s="124"/>
      <c r="V59" s="325">
        <f t="shared" si="20"/>
        <v>0</v>
      </c>
      <c r="W59" s="123"/>
      <c r="X59" s="344"/>
      <c r="Y59" s="344"/>
      <c r="Z59" s="384"/>
      <c r="AA59" s="467"/>
      <c r="AB59" s="123">
        <v>-40</v>
      </c>
      <c r="AC59" s="344"/>
      <c r="AD59" s="344"/>
      <c r="AE59" s="344"/>
      <c r="AF59" s="345"/>
      <c r="AG59" s="345"/>
      <c r="AH59" s="346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2.75">
      <c r="A60" s="51">
        <v>3</v>
      </c>
      <c r="B60" s="56" t="s">
        <v>151</v>
      </c>
      <c r="C60" s="111">
        <f t="shared" si="17"/>
        <v>0</v>
      </c>
      <c r="D60" s="122"/>
      <c r="E60" s="122"/>
      <c r="F60" s="122"/>
      <c r="G60" s="122"/>
      <c r="H60" s="121"/>
      <c r="I60" s="111"/>
      <c r="J60" s="122"/>
      <c r="K60" s="122"/>
      <c r="L60" s="344"/>
      <c r="M60" s="344"/>
      <c r="N60" s="122"/>
      <c r="O60" s="122"/>
      <c r="P60" s="122"/>
      <c r="Q60" s="220">
        <v>800</v>
      </c>
      <c r="R60" s="124">
        <v>-800</v>
      </c>
      <c r="S60" s="220">
        <f t="shared" si="19"/>
        <v>-800</v>
      </c>
      <c r="T60" s="124"/>
      <c r="U60" s="124"/>
      <c r="V60" s="325">
        <f t="shared" si="20"/>
        <v>0</v>
      </c>
      <c r="W60" s="123"/>
      <c r="X60" s="344"/>
      <c r="Y60" s="344"/>
      <c r="Z60" s="384"/>
      <c r="AA60" s="467"/>
      <c r="AB60" s="123"/>
      <c r="AC60" s="344"/>
      <c r="AD60" s="344"/>
      <c r="AE60" s="344"/>
      <c r="AF60" s="345"/>
      <c r="AG60" s="345"/>
      <c r="AH60" s="346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12.75">
      <c r="A61" s="741">
        <v>1</v>
      </c>
      <c r="B61" s="56" t="s">
        <v>155</v>
      </c>
      <c r="C61" s="111">
        <f t="shared" si="17"/>
        <v>0</v>
      </c>
      <c r="D61" s="122"/>
      <c r="E61" s="122"/>
      <c r="F61" s="122"/>
      <c r="G61" s="122"/>
      <c r="H61" s="121"/>
      <c r="I61" s="777">
        <f t="shared" si="18"/>
        <v>-6647</v>
      </c>
      <c r="J61" s="122">
        <f>K61+M61</f>
        <v>0</v>
      </c>
      <c r="K61" s="122"/>
      <c r="L61" s="344"/>
      <c r="M61" s="344"/>
      <c r="N61" s="122"/>
      <c r="O61" s="122"/>
      <c r="P61" s="122"/>
      <c r="Q61" s="220"/>
      <c r="R61" s="823">
        <v>-6647</v>
      </c>
      <c r="S61" s="822">
        <f t="shared" si="19"/>
        <v>-6472</v>
      </c>
      <c r="T61" s="823">
        <v>175</v>
      </c>
      <c r="U61" s="823"/>
      <c r="V61" s="782">
        <f>I61+T61</f>
        <v>-6472</v>
      </c>
      <c r="W61" s="821">
        <v>-6472</v>
      </c>
      <c r="X61" s="344"/>
      <c r="Y61" s="344"/>
      <c r="Z61" s="384"/>
      <c r="AA61" s="467"/>
      <c r="AB61" s="397"/>
      <c r="AC61" s="344"/>
      <c r="AD61" s="344"/>
      <c r="AE61" s="344"/>
      <c r="AF61" s="345"/>
      <c r="AG61" s="345"/>
      <c r="AH61" s="34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2.75">
      <c r="A62" s="51">
        <v>3</v>
      </c>
      <c r="B62" s="824" t="s">
        <v>156</v>
      </c>
      <c r="C62" s="111">
        <f t="shared" si="17"/>
        <v>0</v>
      </c>
      <c r="D62" s="122"/>
      <c r="E62" s="122"/>
      <c r="F62" s="122"/>
      <c r="G62" s="122"/>
      <c r="H62" s="121"/>
      <c r="I62" s="111">
        <f t="shared" si="18"/>
        <v>-1543</v>
      </c>
      <c r="J62" s="122">
        <f aca="true" t="shared" si="21" ref="J62:J76">K62+M62</f>
        <v>0</v>
      </c>
      <c r="K62" s="122"/>
      <c r="L62" s="344"/>
      <c r="M62" s="344"/>
      <c r="N62" s="122"/>
      <c r="O62" s="122"/>
      <c r="P62" s="122"/>
      <c r="Q62" s="220"/>
      <c r="R62" s="124">
        <v>-1543</v>
      </c>
      <c r="S62" s="220">
        <f t="shared" si="19"/>
        <v>-1543</v>
      </c>
      <c r="T62" s="124"/>
      <c r="U62" s="124"/>
      <c r="V62" s="325">
        <f>I62+T62</f>
        <v>-1543</v>
      </c>
      <c r="W62" s="123">
        <v>-1543</v>
      </c>
      <c r="X62" s="344"/>
      <c r="Y62" s="344"/>
      <c r="Z62" s="384"/>
      <c r="AA62" s="467"/>
      <c r="AB62" s="397"/>
      <c r="AC62" s="344"/>
      <c r="AD62" s="344"/>
      <c r="AE62" s="344"/>
      <c r="AF62" s="345"/>
      <c r="AG62" s="345"/>
      <c r="AH62" s="346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2.75">
      <c r="A63" s="741">
        <v>1</v>
      </c>
      <c r="B63" s="824" t="s">
        <v>157</v>
      </c>
      <c r="C63" s="111">
        <f t="shared" si="17"/>
        <v>0</v>
      </c>
      <c r="D63" s="122"/>
      <c r="E63" s="122"/>
      <c r="F63" s="122"/>
      <c r="G63" s="122"/>
      <c r="H63" s="121"/>
      <c r="I63" s="777">
        <f t="shared" si="18"/>
        <v>-1200</v>
      </c>
      <c r="J63" s="122">
        <f t="shared" si="21"/>
        <v>0</v>
      </c>
      <c r="K63" s="122"/>
      <c r="L63" s="344"/>
      <c r="M63" s="344"/>
      <c r="N63" s="122"/>
      <c r="O63" s="122"/>
      <c r="P63" s="122"/>
      <c r="Q63" s="220"/>
      <c r="R63" s="823">
        <v>-1200</v>
      </c>
      <c r="S63" s="822">
        <f t="shared" si="19"/>
        <v>-3540</v>
      </c>
      <c r="T63" s="823">
        <f>1200-3540</f>
        <v>-2340</v>
      </c>
      <c r="U63" s="823"/>
      <c r="V63" s="782">
        <f>I63+T63</f>
        <v>-3540</v>
      </c>
      <c r="W63" s="821">
        <v>-3540</v>
      </c>
      <c r="X63" s="344"/>
      <c r="Y63" s="344"/>
      <c r="Z63" s="384"/>
      <c r="AA63" s="467"/>
      <c r="AB63" s="397"/>
      <c r="AC63" s="344"/>
      <c r="AD63" s="344"/>
      <c r="AE63" s="344"/>
      <c r="AF63" s="345"/>
      <c r="AG63" s="345"/>
      <c r="AH63" s="346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2.75">
      <c r="A64" s="227">
        <v>3</v>
      </c>
      <c r="B64" s="824" t="s">
        <v>158</v>
      </c>
      <c r="C64" s="111">
        <f t="shared" si="17"/>
        <v>0</v>
      </c>
      <c r="D64" s="122"/>
      <c r="E64" s="122"/>
      <c r="F64" s="122"/>
      <c r="G64" s="122"/>
      <c r="H64" s="121"/>
      <c r="I64" s="111">
        <f t="shared" si="18"/>
        <v>-324</v>
      </c>
      <c r="J64" s="122">
        <f t="shared" si="21"/>
        <v>0</v>
      </c>
      <c r="K64" s="122"/>
      <c r="L64" s="344"/>
      <c r="M64" s="344"/>
      <c r="N64" s="122"/>
      <c r="O64" s="122"/>
      <c r="P64" s="122"/>
      <c r="Q64" s="220">
        <v>-384</v>
      </c>
      <c r="R64" s="124">
        <v>60</v>
      </c>
      <c r="S64" s="220">
        <f t="shared" si="19"/>
        <v>384</v>
      </c>
      <c r="T64" s="124">
        <v>324</v>
      </c>
      <c r="U64" s="124"/>
      <c r="V64" s="325">
        <f>I64+T64</f>
        <v>0</v>
      </c>
      <c r="W64" s="123"/>
      <c r="X64" s="344"/>
      <c r="Y64" s="344"/>
      <c r="Z64" s="384"/>
      <c r="AA64" s="467"/>
      <c r="AB64" s="397"/>
      <c r="AC64" s="344"/>
      <c r="AD64" s="344"/>
      <c r="AE64" s="344"/>
      <c r="AF64" s="345"/>
      <c r="AG64" s="345"/>
      <c r="AH64" s="346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2.75">
      <c r="A65" s="51">
        <v>3</v>
      </c>
      <c r="B65" s="56" t="s">
        <v>178</v>
      </c>
      <c r="C65" s="111">
        <f t="shared" si="17"/>
        <v>0</v>
      </c>
      <c r="D65" s="122"/>
      <c r="E65" s="122"/>
      <c r="F65" s="122"/>
      <c r="G65" s="122"/>
      <c r="H65" s="121"/>
      <c r="I65" s="111">
        <f t="shared" si="18"/>
        <v>0</v>
      </c>
      <c r="J65" s="122">
        <f t="shared" si="21"/>
        <v>0</v>
      </c>
      <c r="K65" s="122"/>
      <c r="L65" s="344"/>
      <c r="M65" s="344"/>
      <c r="N65" s="122"/>
      <c r="O65" s="122"/>
      <c r="P65" s="122"/>
      <c r="Q65" s="220"/>
      <c r="R65" s="124"/>
      <c r="S65" s="220">
        <f t="shared" si="19"/>
        <v>-4187</v>
      </c>
      <c r="T65" s="124">
        <v>-4187</v>
      </c>
      <c r="U65" s="124"/>
      <c r="V65" s="325">
        <f t="shared" si="20"/>
        <v>-4187</v>
      </c>
      <c r="W65" s="123">
        <v>-4187</v>
      </c>
      <c r="X65" s="344"/>
      <c r="Y65" s="344"/>
      <c r="Z65" s="385"/>
      <c r="AA65" s="468"/>
      <c r="AB65" s="398"/>
      <c r="AC65" s="344"/>
      <c r="AD65" s="344"/>
      <c r="AE65" s="344"/>
      <c r="AF65" s="347"/>
      <c r="AG65" s="347"/>
      <c r="AH65" s="346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2.75">
      <c r="A66" s="846">
        <v>1</v>
      </c>
      <c r="B66" s="56" t="s">
        <v>179</v>
      </c>
      <c r="C66" s="111">
        <f t="shared" si="17"/>
        <v>0</v>
      </c>
      <c r="D66" s="122"/>
      <c r="E66" s="122"/>
      <c r="F66" s="122"/>
      <c r="G66" s="122"/>
      <c r="H66" s="121"/>
      <c r="I66" s="777">
        <f t="shared" si="18"/>
        <v>-874</v>
      </c>
      <c r="J66" s="122"/>
      <c r="K66" s="122"/>
      <c r="L66" s="344"/>
      <c r="M66" s="344"/>
      <c r="N66" s="122"/>
      <c r="O66" s="122"/>
      <c r="P66" s="122"/>
      <c r="Q66" s="220"/>
      <c r="R66" s="823">
        <v>-874</v>
      </c>
      <c r="S66" s="822">
        <f t="shared" si="19"/>
        <v>-5693</v>
      </c>
      <c r="T66" s="823">
        <v>-4819</v>
      </c>
      <c r="U66" s="823"/>
      <c r="V66" s="782">
        <f t="shared" si="20"/>
        <v>-5693</v>
      </c>
      <c r="W66" s="821">
        <v>-5693</v>
      </c>
      <c r="X66" s="344"/>
      <c r="Y66" s="344"/>
      <c r="Z66" s="385"/>
      <c r="AA66" s="468"/>
      <c r="AB66" s="398"/>
      <c r="AC66" s="344"/>
      <c r="AD66" s="344"/>
      <c r="AE66" s="344"/>
      <c r="AF66" s="347"/>
      <c r="AG66" s="347"/>
      <c r="AH66" s="346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2.75">
      <c r="A67" s="825">
        <v>3</v>
      </c>
      <c r="B67" s="56" t="s">
        <v>160</v>
      </c>
      <c r="C67" s="111">
        <f t="shared" si="17"/>
        <v>0</v>
      </c>
      <c r="D67" s="122"/>
      <c r="E67" s="122"/>
      <c r="F67" s="122"/>
      <c r="G67" s="122"/>
      <c r="H67" s="121"/>
      <c r="I67" s="111">
        <f t="shared" si="18"/>
        <v>0</v>
      </c>
      <c r="J67" s="122"/>
      <c r="K67" s="122"/>
      <c r="L67" s="344"/>
      <c r="M67" s="344"/>
      <c r="N67" s="122"/>
      <c r="O67" s="122"/>
      <c r="P67" s="122"/>
      <c r="Q67" s="220"/>
      <c r="R67" s="124"/>
      <c r="S67" s="220">
        <f t="shared" si="19"/>
        <v>2376</v>
      </c>
      <c r="T67" s="124">
        <v>2376</v>
      </c>
      <c r="U67" s="124"/>
      <c r="V67" s="325">
        <f t="shared" si="20"/>
        <v>2376</v>
      </c>
      <c r="W67" s="123">
        <v>2376</v>
      </c>
      <c r="X67" s="344"/>
      <c r="Y67" s="344"/>
      <c r="Z67" s="385"/>
      <c r="AA67" s="468"/>
      <c r="AB67" s="398"/>
      <c r="AC67" s="344"/>
      <c r="AD67" s="344"/>
      <c r="AE67" s="344"/>
      <c r="AF67" s="347"/>
      <c r="AG67" s="347"/>
      <c r="AH67" s="346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12.75">
      <c r="A68" s="846">
        <v>1</v>
      </c>
      <c r="B68" s="56" t="s">
        <v>161</v>
      </c>
      <c r="C68" s="111">
        <f t="shared" si="17"/>
        <v>0</v>
      </c>
      <c r="D68" s="122"/>
      <c r="E68" s="122"/>
      <c r="F68" s="122"/>
      <c r="G68" s="122"/>
      <c r="H68" s="121"/>
      <c r="I68" s="777">
        <f t="shared" si="18"/>
        <v>-3146</v>
      </c>
      <c r="J68" s="122">
        <f t="shared" si="21"/>
        <v>0</v>
      </c>
      <c r="K68" s="122"/>
      <c r="L68" s="344"/>
      <c r="M68" s="344"/>
      <c r="N68" s="122"/>
      <c r="O68" s="122"/>
      <c r="P68" s="122"/>
      <c r="Q68" s="220"/>
      <c r="R68" s="823">
        <v>-3146</v>
      </c>
      <c r="S68" s="822">
        <f t="shared" si="19"/>
        <v>-2386</v>
      </c>
      <c r="T68" s="823">
        <v>760</v>
      </c>
      <c r="U68" s="823"/>
      <c r="V68" s="782">
        <f t="shared" si="20"/>
        <v>-2386</v>
      </c>
      <c r="W68" s="821">
        <v>-2386</v>
      </c>
      <c r="X68" s="344"/>
      <c r="Y68" s="344"/>
      <c r="Z68" s="384"/>
      <c r="AA68" s="467"/>
      <c r="AB68" s="397"/>
      <c r="AC68" s="344"/>
      <c r="AD68" s="344"/>
      <c r="AE68" s="344"/>
      <c r="AF68" s="345"/>
      <c r="AG68" s="345"/>
      <c r="AH68" s="346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2.75">
      <c r="A69" s="205">
        <v>3</v>
      </c>
      <c r="B69" s="56" t="s">
        <v>163</v>
      </c>
      <c r="C69" s="111">
        <f t="shared" si="17"/>
        <v>0</v>
      </c>
      <c r="D69" s="112"/>
      <c r="E69" s="112"/>
      <c r="F69" s="112"/>
      <c r="G69" s="112"/>
      <c r="H69" s="111"/>
      <c r="I69" s="111">
        <f t="shared" si="18"/>
        <v>46000</v>
      </c>
      <c r="J69" s="122">
        <f t="shared" si="21"/>
        <v>0</v>
      </c>
      <c r="K69" s="122"/>
      <c r="L69" s="344"/>
      <c r="M69" s="344"/>
      <c r="N69" s="112"/>
      <c r="O69" s="112"/>
      <c r="P69" s="112"/>
      <c r="Q69" s="185"/>
      <c r="R69" s="114">
        <v>46000</v>
      </c>
      <c r="S69" s="185">
        <f t="shared" si="19"/>
        <v>46000</v>
      </c>
      <c r="T69" s="114"/>
      <c r="U69" s="114"/>
      <c r="V69" s="325">
        <f aca="true" t="shared" si="22" ref="V69:V76">I69+T69</f>
        <v>46000</v>
      </c>
      <c r="W69" s="113">
        <v>32268</v>
      </c>
      <c r="X69" s="226">
        <v>13732</v>
      </c>
      <c r="Y69" s="226"/>
      <c r="Z69" s="383"/>
      <c r="AA69" s="466"/>
      <c r="AB69" s="396"/>
      <c r="AC69" s="226"/>
      <c r="AD69" s="226"/>
      <c r="AE69" s="226"/>
      <c r="AF69" s="292"/>
      <c r="AG69" s="292"/>
      <c r="AH69" s="186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ht="12.75">
      <c r="A70" s="100">
        <v>3</v>
      </c>
      <c r="B70" s="56" t="s">
        <v>164</v>
      </c>
      <c r="C70" s="111">
        <f t="shared" si="17"/>
        <v>0</v>
      </c>
      <c r="D70" s="112"/>
      <c r="E70" s="112"/>
      <c r="F70" s="112"/>
      <c r="G70" s="112"/>
      <c r="H70" s="111"/>
      <c r="I70" s="111">
        <f t="shared" si="18"/>
        <v>225</v>
      </c>
      <c r="J70" s="122">
        <f t="shared" si="21"/>
        <v>0</v>
      </c>
      <c r="K70" s="122"/>
      <c r="L70" s="344"/>
      <c r="M70" s="344"/>
      <c r="N70" s="112"/>
      <c r="O70" s="112"/>
      <c r="P70" s="112"/>
      <c r="Q70" s="185">
        <v>225</v>
      </c>
      <c r="R70" s="114"/>
      <c r="S70" s="185">
        <f t="shared" si="19"/>
        <v>0</v>
      </c>
      <c r="T70" s="114"/>
      <c r="U70" s="114"/>
      <c r="V70" s="325">
        <f t="shared" si="22"/>
        <v>225</v>
      </c>
      <c r="W70" s="113"/>
      <c r="X70" s="226">
        <v>225</v>
      </c>
      <c r="Y70" s="226"/>
      <c r="Z70" s="383"/>
      <c r="AA70" s="466"/>
      <c r="AB70" s="396"/>
      <c r="AC70" s="226"/>
      <c r="AD70" s="226"/>
      <c r="AE70" s="226"/>
      <c r="AF70" s="292"/>
      <c r="AG70" s="292"/>
      <c r="AH70" s="186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12.75">
      <c r="A71" s="100">
        <v>3</v>
      </c>
      <c r="B71" s="56" t="s">
        <v>165</v>
      </c>
      <c r="C71" s="192">
        <f t="shared" si="17"/>
        <v>0</v>
      </c>
      <c r="D71" s="193"/>
      <c r="E71" s="193"/>
      <c r="F71" s="193"/>
      <c r="G71" s="193"/>
      <c r="H71" s="192"/>
      <c r="I71" s="192">
        <f t="shared" si="18"/>
        <v>-168</v>
      </c>
      <c r="J71" s="122">
        <f t="shared" si="21"/>
        <v>-120</v>
      </c>
      <c r="K71" s="122">
        <v>-120</v>
      </c>
      <c r="L71" s="344"/>
      <c r="M71" s="344"/>
      <c r="N71" s="122">
        <v>-48</v>
      </c>
      <c r="O71" s="193"/>
      <c r="P71" s="193"/>
      <c r="Q71" s="187"/>
      <c r="R71" s="196"/>
      <c r="S71" s="187">
        <f>T71+R71</f>
        <v>0</v>
      </c>
      <c r="T71" s="196"/>
      <c r="U71" s="196"/>
      <c r="V71" s="327">
        <f t="shared" si="22"/>
        <v>-168</v>
      </c>
      <c r="W71" s="195"/>
      <c r="X71" s="348">
        <v>-168</v>
      </c>
      <c r="Y71" s="348"/>
      <c r="Z71" s="386"/>
      <c r="AA71" s="469"/>
      <c r="AB71" s="123">
        <v>-120</v>
      </c>
      <c r="AC71" s="348"/>
      <c r="AD71" s="348"/>
      <c r="AE71" s="348"/>
      <c r="AF71" s="349"/>
      <c r="AG71" s="349"/>
      <c r="AH71" s="188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ht="12.75">
      <c r="A72" s="100">
        <v>3</v>
      </c>
      <c r="B72" s="56" t="s">
        <v>166</v>
      </c>
      <c r="C72" s="192">
        <f t="shared" si="17"/>
        <v>0</v>
      </c>
      <c r="D72" s="193"/>
      <c r="E72" s="193"/>
      <c r="F72" s="193"/>
      <c r="G72" s="193"/>
      <c r="H72" s="192"/>
      <c r="I72" s="192">
        <f t="shared" si="18"/>
        <v>-4091</v>
      </c>
      <c r="J72" s="122">
        <f t="shared" si="21"/>
        <v>0</v>
      </c>
      <c r="K72" s="122"/>
      <c r="L72" s="344"/>
      <c r="M72" s="344"/>
      <c r="N72" s="122"/>
      <c r="O72" s="193"/>
      <c r="P72" s="193"/>
      <c r="Q72" s="187"/>
      <c r="R72" s="196">
        <v>-4091</v>
      </c>
      <c r="S72" s="187">
        <f>T72+R72</f>
        <v>0</v>
      </c>
      <c r="T72" s="196">
        <v>4091</v>
      </c>
      <c r="U72" s="196"/>
      <c r="V72" s="327">
        <f t="shared" si="22"/>
        <v>0</v>
      </c>
      <c r="W72" s="195"/>
      <c r="X72" s="348"/>
      <c r="Y72" s="348"/>
      <c r="Z72" s="386"/>
      <c r="AA72" s="469"/>
      <c r="AB72" s="399"/>
      <c r="AC72" s="348"/>
      <c r="AD72" s="348"/>
      <c r="AE72" s="348"/>
      <c r="AF72" s="349"/>
      <c r="AG72" s="349"/>
      <c r="AH72" s="188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2.75">
      <c r="A73" s="100">
        <v>3</v>
      </c>
      <c r="B73" s="56" t="s">
        <v>168</v>
      </c>
      <c r="C73" s="192">
        <f t="shared" si="17"/>
        <v>0</v>
      </c>
      <c r="D73" s="193"/>
      <c r="E73" s="193"/>
      <c r="F73" s="193"/>
      <c r="G73" s="193"/>
      <c r="H73" s="192"/>
      <c r="I73" s="192">
        <f t="shared" si="18"/>
        <v>3328</v>
      </c>
      <c r="J73" s="122">
        <f t="shared" si="21"/>
        <v>1716</v>
      </c>
      <c r="K73" s="122"/>
      <c r="L73" s="344"/>
      <c r="M73" s="344">
        <v>1716</v>
      </c>
      <c r="N73" s="122"/>
      <c r="O73" s="193"/>
      <c r="P73" s="193"/>
      <c r="Q73" s="187">
        <v>1612</v>
      </c>
      <c r="R73" s="196"/>
      <c r="S73" s="187">
        <f>T73+R73</f>
        <v>0</v>
      </c>
      <c r="T73" s="196"/>
      <c r="U73" s="196"/>
      <c r="V73" s="327">
        <f t="shared" si="22"/>
        <v>3328</v>
      </c>
      <c r="W73" s="195"/>
      <c r="X73" s="348">
        <v>3328</v>
      </c>
      <c r="Y73" s="348"/>
      <c r="Z73" s="386"/>
      <c r="AA73" s="469"/>
      <c r="AB73" s="399"/>
      <c r="AC73" s="348"/>
      <c r="AD73" s="348"/>
      <c r="AE73" s="348"/>
      <c r="AF73" s="349"/>
      <c r="AG73" s="349"/>
      <c r="AH73" s="188">
        <v>3328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2.75">
      <c r="A74" s="100">
        <v>3</v>
      </c>
      <c r="B74" s="56" t="s">
        <v>169</v>
      </c>
      <c r="C74" s="192">
        <f>D74+E74+G74</f>
        <v>624</v>
      </c>
      <c r="D74" s="193"/>
      <c r="E74" s="193">
        <v>624</v>
      </c>
      <c r="F74" s="193"/>
      <c r="G74" s="193"/>
      <c r="H74" s="192"/>
      <c r="I74" s="192">
        <f t="shared" si="18"/>
        <v>734</v>
      </c>
      <c r="J74" s="122">
        <f t="shared" si="21"/>
        <v>536</v>
      </c>
      <c r="K74" s="122">
        <v>536</v>
      </c>
      <c r="L74" s="344"/>
      <c r="M74" s="344"/>
      <c r="N74" s="122">
        <v>187</v>
      </c>
      <c r="O74" s="193">
        <v>11</v>
      </c>
      <c r="P74" s="193"/>
      <c r="Q74" s="187"/>
      <c r="R74" s="196"/>
      <c r="S74" s="187">
        <f>T74+R74</f>
        <v>0</v>
      </c>
      <c r="T74" s="196"/>
      <c r="U74" s="196"/>
      <c r="V74" s="327">
        <f t="shared" si="22"/>
        <v>734</v>
      </c>
      <c r="W74" s="195"/>
      <c r="X74" s="348">
        <v>734</v>
      </c>
      <c r="Y74" s="348"/>
      <c r="Z74" s="386"/>
      <c r="AA74" s="469"/>
      <c r="AB74" s="399">
        <v>536</v>
      </c>
      <c r="AC74" s="348"/>
      <c r="AD74" s="348"/>
      <c r="AE74" s="348"/>
      <c r="AF74" s="349"/>
      <c r="AG74" s="349"/>
      <c r="AH74" s="188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3.5" thickBot="1">
      <c r="A75" s="100">
        <v>3</v>
      </c>
      <c r="B75" s="56" t="s">
        <v>173</v>
      </c>
      <c r="C75" s="192">
        <f>D75+E75+G75</f>
        <v>0</v>
      </c>
      <c r="D75" s="193"/>
      <c r="E75" s="193"/>
      <c r="F75" s="193"/>
      <c r="G75" s="193"/>
      <c r="H75" s="192"/>
      <c r="I75" s="192">
        <f t="shared" si="18"/>
        <v>0</v>
      </c>
      <c r="J75" s="122">
        <f t="shared" si="21"/>
        <v>0</v>
      </c>
      <c r="K75" s="122"/>
      <c r="L75" s="344"/>
      <c r="M75" s="344"/>
      <c r="N75" s="122"/>
      <c r="O75" s="193"/>
      <c r="P75" s="193"/>
      <c r="Q75" s="187"/>
      <c r="R75" s="196"/>
      <c r="S75" s="187">
        <f>T75+R75</f>
        <v>0</v>
      </c>
      <c r="T75" s="196"/>
      <c r="U75" s="196"/>
      <c r="V75" s="327">
        <f t="shared" si="22"/>
        <v>0</v>
      </c>
      <c r="W75" s="195">
        <v>6039</v>
      </c>
      <c r="X75" s="348">
        <v>-6039</v>
      </c>
      <c r="Y75" s="348"/>
      <c r="Z75" s="386"/>
      <c r="AA75" s="469"/>
      <c r="AB75" s="399"/>
      <c r="AC75" s="348"/>
      <c r="AD75" s="348"/>
      <c r="AE75" s="348"/>
      <c r="AF75" s="349"/>
      <c r="AG75" s="349"/>
      <c r="AH75" s="188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3.5" hidden="1" thickBot="1">
      <c r="A76" s="787"/>
      <c r="B76" s="165"/>
      <c r="C76" s="192">
        <f>D76+G76</f>
        <v>0</v>
      </c>
      <c r="D76" s="193"/>
      <c r="E76" s="193"/>
      <c r="F76" s="193"/>
      <c r="G76" s="193"/>
      <c r="H76" s="192"/>
      <c r="I76" s="844">
        <f t="shared" si="18"/>
        <v>0</v>
      </c>
      <c r="J76" s="194">
        <f t="shared" si="21"/>
        <v>0</v>
      </c>
      <c r="K76" s="194"/>
      <c r="L76" s="647"/>
      <c r="M76" s="647"/>
      <c r="N76" s="193"/>
      <c r="O76" s="193"/>
      <c r="P76" s="193"/>
      <c r="Q76" s="187"/>
      <c r="R76" s="855"/>
      <c r="S76" s="856">
        <f>R76+T76</f>
        <v>0</v>
      </c>
      <c r="T76" s="855"/>
      <c r="U76" s="196"/>
      <c r="V76" s="327">
        <f t="shared" si="22"/>
        <v>0</v>
      </c>
      <c r="W76" s="195"/>
      <c r="X76" s="348"/>
      <c r="Y76" s="348"/>
      <c r="Z76" s="386"/>
      <c r="AA76" s="469"/>
      <c r="AB76" s="399"/>
      <c r="AC76" s="348"/>
      <c r="AD76" s="348"/>
      <c r="AE76" s="348"/>
      <c r="AF76" s="349"/>
      <c r="AG76" s="349"/>
      <c r="AH76" s="188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3.5" thickBot="1">
      <c r="A77" s="118">
        <v>3</v>
      </c>
      <c r="B77" s="36" t="s">
        <v>38</v>
      </c>
      <c r="C77" s="88">
        <f aca="true" t="shared" si="23" ref="C77:W77">SUM(C57:C76)</f>
        <v>624</v>
      </c>
      <c r="D77" s="88">
        <f t="shared" si="23"/>
        <v>0</v>
      </c>
      <c r="E77" s="88">
        <f>SUM(E57:E76)</f>
        <v>624</v>
      </c>
      <c r="F77" s="88">
        <f>SUM(F57:F76)</f>
        <v>0</v>
      </c>
      <c r="G77" s="88">
        <f t="shared" si="23"/>
        <v>0</v>
      </c>
      <c r="H77" s="88">
        <f t="shared" si="23"/>
        <v>0</v>
      </c>
      <c r="I77" s="88">
        <f t="shared" si="23"/>
        <v>37931</v>
      </c>
      <c r="J77" s="88">
        <f t="shared" si="23"/>
        <v>2248</v>
      </c>
      <c r="K77" s="89">
        <f t="shared" si="23"/>
        <v>492</v>
      </c>
      <c r="L77" s="90"/>
      <c r="M77" s="120">
        <f t="shared" si="23"/>
        <v>1756</v>
      </c>
      <c r="N77" s="88">
        <f t="shared" si="23"/>
        <v>179</v>
      </c>
      <c r="O77" s="88">
        <f t="shared" si="23"/>
        <v>13</v>
      </c>
      <c r="P77" s="88">
        <f t="shared" si="23"/>
        <v>0</v>
      </c>
      <c r="Q77" s="143">
        <f t="shared" si="23"/>
        <v>6932</v>
      </c>
      <c r="R77" s="91">
        <f>SUM(R57:R76)</f>
        <v>28559</v>
      </c>
      <c r="S77" s="143">
        <f t="shared" si="23"/>
        <v>24939</v>
      </c>
      <c r="T77" s="91">
        <f t="shared" si="23"/>
        <v>-3620</v>
      </c>
      <c r="U77" s="91">
        <f t="shared" si="23"/>
        <v>0</v>
      </c>
      <c r="V77" s="211">
        <f t="shared" si="23"/>
        <v>34311</v>
      </c>
      <c r="W77" s="97">
        <f t="shared" si="23"/>
        <v>16862</v>
      </c>
      <c r="X77" s="90">
        <f aca="true" t="shared" si="24" ref="X77:AH77">SUM(X57:X76)</f>
        <v>11812</v>
      </c>
      <c r="Y77" s="90">
        <f t="shared" si="24"/>
        <v>0</v>
      </c>
      <c r="Z77" s="182">
        <f t="shared" si="24"/>
        <v>0</v>
      </c>
      <c r="AA77" s="120">
        <f t="shared" si="24"/>
        <v>5637</v>
      </c>
      <c r="AB77" s="97">
        <f t="shared" si="24"/>
        <v>492</v>
      </c>
      <c r="AC77" s="90">
        <f t="shared" si="24"/>
        <v>0</v>
      </c>
      <c r="AD77" s="90">
        <f t="shared" si="24"/>
        <v>0</v>
      </c>
      <c r="AE77" s="90">
        <f t="shared" si="24"/>
        <v>0</v>
      </c>
      <c r="AF77" s="90">
        <f t="shared" si="24"/>
        <v>0</v>
      </c>
      <c r="AG77" s="90">
        <f t="shared" si="24"/>
        <v>0</v>
      </c>
      <c r="AH77" s="120">
        <f t="shared" si="24"/>
        <v>3328</v>
      </c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4" ht="13.5" thickBot="1">
      <c r="A78" s="2"/>
      <c r="B78" s="45" t="s">
        <v>39</v>
      </c>
      <c r="C78" s="92">
        <f aca="true" t="shared" si="25" ref="C78:W78">C29+C43+C56+C77</f>
        <v>624</v>
      </c>
      <c r="D78" s="140">
        <f t="shared" si="25"/>
        <v>0</v>
      </c>
      <c r="E78" s="140">
        <f t="shared" si="25"/>
        <v>624</v>
      </c>
      <c r="F78" s="140">
        <f t="shared" si="25"/>
        <v>0</v>
      </c>
      <c r="G78" s="146">
        <f t="shared" si="25"/>
        <v>0</v>
      </c>
      <c r="H78" s="92">
        <f t="shared" si="25"/>
        <v>0</v>
      </c>
      <c r="I78" s="92">
        <f>J78+N78+O78+P78+Q78+R78</f>
        <v>287916</v>
      </c>
      <c r="J78" s="92">
        <f t="shared" si="25"/>
        <v>6342</v>
      </c>
      <c r="K78" s="458">
        <f t="shared" si="25"/>
        <v>4497</v>
      </c>
      <c r="L78" s="351">
        <f t="shared" si="25"/>
        <v>0</v>
      </c>
      <c r="M78" s="146">
        <f t="shared" si="25"/>
        <v>1845</v>
      </c>
      <c r="N78" s="146">
        <f t="shared" si="25"/>
        <v>1612</v>
      </c>
      <c r="O78" s="146">
        <f t="shared" si="25"/>
        <v>93</v>
      </c>
      <c r="P78" s="146">
        <f t="shared" si="25"/>
        <v>0</v>
      </c>
      <c r="Q78" s="140">
        <f t="shared" si="25"/>
        <v>240736</v>
      </c>
      <c r="R78" s="612">
        <f t="shared" si="25"/>
        <v>39133</v>
      </c>
      <c r="S78" s="140">
        <f t="shared" si="25"/>
        <v>-51045</v>
      </c>
      <c r="T78" s="95">
        <f t="shared" si="25"/>
        <v>-90178</v>
      </c>
      <c r="U78" s="95">
        <f t="shared" si="25"/>
        <v>0</v>
      </c>
      <c r="V78" s="328">
        <f t="shared" si="25"/>
        <v>197738</v>
      </c>
      <c r="W78" s="350">
        <f t="shared" si="25"/>
        <v>-90689</v>
      </c>
      <c r="X78" s="351">
        <f>X29+X43+X56+X77</f>
        <v>273567</v>
      </c>
      <c r="Y78" s="351">
        <f>Y29+Y43+Y56+Y77</f>
        <v>0</v>
      </c>
      <c r="Z78" s="387">
        <f>Z29+Z43+Z56+Z77</f>
        <v>0</v>
      </c>
      <c r="AA78" s="352">
        <f>AA29+AA43+AA56+AA77</f>
        <v>14860</v>
      </c>
      <c r="AB78" s="350">
        <f>AB29+AB43+AB56+AB77</f>
        <v>4497</v>
      </c>
      <c r="AC78" s="351">
        <f aca="true" t="shared" si="26" ref="AC78:AH78">AC29+AC43+AC56+AC77</f>
        <v>89</v>
      </c>
      <c r="AD78" s="351">
        <f t="shared" si="26"/>
        <v>0</v>
      </c>
      <c r="AE78" s="351">
        <f t="shared" si="26"/>
        <v>0</v>
      </c>
      <c r="AF78" s="351">
        <f t="shared" si="26"/>
        <v>0</v>
      </c>
      <c r="AG78" s="351">
        <f t="shared" si="26"/>
        <v>0</v>
      </c>
      <c r="AH78" s="352">
        <f t="shared" si="26"/>
        <v>3328</v>
      </c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3.5" thickBot="1">
      <c r="A79" s="32"/>
      <c r="B79" s="272" t="s">
        <v>141</v>
      </c>
      <c r="C79" s="273">
        <f aca="true" t="shared" si="27" ref="C79:I79">C14+C78</f>
        <v>36240</v>
      </c>
      <c r="D79" s="274">
        <f t="shared" si="27"/>
        <v>24950</v>
      </c>
      <c r="E79" s="425">
        <f t="shared" si="27"/>
        <v>624</v>
      </c>
      <c r="F79" s="425">
        <f t="shared" si="27"/>
        <v>10666</v>
      </c>
      <c r="G79" s="275">
        <f t="shared" si="27"/>
        <v>0</v>
      </c>
      <c r="H79" s="276">
        <f t="shared" si="27"/>
        <v>0</v>
      </c>
      <c r="I79" s="273">
        <f t="shared" si="27"/>
        <v>2039378</v>
      </c>
      <c r="J79" s="273">
        <f aca="true" t="shared" si="28" ref="J79:AH79">J14+J78</f>
        <v>572635</v>
      </c>
      <c r="K79" s="353">
        <f t="shared" si="28"/>
        <v>554330</v>
      </c>
      <c r="L79" s="354">
        <f t="shared" si="28"/>
        <v>0</v>
      </c>
      <c r="M79" s="275">
        <f t="shared" si="28"/>
        <v>18305</v>
      </c>
      <c r="N79" s="275">
        <f t="shared" si="28"/>
        <v>199815</v>
      </c>
      <c r="O79" s="275">
        <f t="shared" si="28"/>
        <v>11090</v>
      </c>
      <c r="P79" s="275">
        <f t="shared" si="28"/>
        <v>0</v>
      </c>
      <c r="Q79" s="651">
        <f t="shared" si="28"/>
        <v>566760</v>
      </c>
      <c r="R79" s="691">
        <f t="shared" si="28"/>
        <v>689078</v>
      </c>
      <c r="S79" s="278">
        <f>S14+S78</f>
        <v>1335680</v>
      </c>
      <c r="T79" s="273">
        <f t="shared" si="28"/>
        <v>646602</v>
      </c>
      <c r="U79" s="273">
        <f t="shared" si="28"/>
        <v>0</v>
      </c>
      <c r="V79" s="277">
        <f t="shared" si="28"/>
        <v>2685980</v>
      </c>
      <c r="W79" s="353">
        <f t="shared" si="28"/>
        <v>737854</v>
      </c>
      <c r="X79" s="354">
        <f t="shared" si="28"/>
        <v>1933266</v>
      </c>
      <c r="Y79" s="415">
        <f t="shared" si="28"/>
        <v>0</v>
      </c>
      <c r="Z79" s="388">
        <f t="shared" si="28"/>
        <v>0</v>
      </c>
      <c r="AA79" s="278">
        <f t="shared" si="28"/>
        <v>14860</v>
      </c>
      <c r="AB79" s="353">
        <f t="shared" si="28"/>
        <v>554330</v>
      </c>
      <c r="AC79" s="354">
        <f t="shared" si="28"/>
        <v>1407</v>
      </c>
      <c r="AD79" s="354">
        <f t="shared" si="28"/>
        <v>1220</v>
      </c>
      <c r="AE79" s="415">
        <f t="shared" si="28"/>
        <v>0</v>
      </c>
      <c r="AF79" s="354">
        <f t="shared" si="28"/>
        <v>0</v>
      </c>
      <c r="AG79" s="354">
        <f t="shared" si="28"/>
        <v>1400</v>
      </c>
      <c r="AH79" s="355">
        <f t="shared" si="28"/>
        <v>16108</v>
      </c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3.5" hidden="1" thickBot="1">
      <c r="A80" s="502"/>
      <c r="B80" s="119" t="s">
        <v>50</v>
      </c>
      <c r="C80" s="503">
        <f aca="true" t="shared" si="29" ref="C80:P80">C15</f>
        <v>0</v>
      </c>
      <c r="D80" s="152">
        <f t="shared" si="29"/>
        <v>0</v>
      </c>
      <c r="E80" s="426">
        <f t="shared" si="29"/>
        <v>0</v>
      </c>
      <c r="F80" s="426">
        <f t="shared" si="29"/>
        <v>0</v>
      </c>
      <c r="G80" s="149">
        <f t="shared" si="29"/>
        <v>0</v>
      </c>
      <c r="H80" s="504">
        <f t="shared" si="29"/>
        <v>0</v>
      </c>
      <c r="I80" s="503">
        <f>J80+N80+O80+P80+Q80+R80</f>
        <v>0</v>
      </c>
      <c r="J80" s="503">
        <f t="shared" si="29"/>
        <v>0</v>
      </c>
      <c r="K80" s="152">
        <f t="shared" si="29"/>
        <v>0</v>
      </c>
      <c r="L80" s="149"/>
      <c r="M80" s="149">
        <f t="shared" si="29"/>
        <v>0</v>
      </c>
      <c r="N80" s="149">
        <f t="shared" si="29"/>
        <v>0</v>
      </c>
      <c r="O80" s="149">
        <f t="shared" si="29"/>
        <v>0</v>
      </c>
      <c r="P80" s="149">
        <f t="shared" si="29"/>
        <v>0</v>
      </c>
      <c r="Q80" s="512">
        <f>Q15</f>
        <v>0</v>
      </c>
      <c r="R80" s="663"/>
      <c r="S80" s="685">
        <f>R80+T80</f>
        <v>0</v>
      </c>
      <c r="T80" s="663"/>
      <c r="U80" s="510">
        <f>U15</f>
        <v>0</v>
      </c>
      <c r="V80" s="508">
        <f>I80+T80+U80</f>
        <v>0</v>
      </c>
      <c r="W80" s="511">
        <f>V80</f>
        <v>0</v>
      </c>
      <c r="X80" s="149">
        <f>X15</f>
        <v>0</v>
      </c>
      <c r="Y80" s="149">
        <v>0</v>
      </c>
      <c r="Z80" s="512">
        <f>Z15</f>
        <v>0</v>
      </c>
      <c r="AA80" s="506">
        <v>0</v>
      </c>
      <c r="AB80" s="152">
        <f>AB15</f>
        <v>0</v>
      </c>
      <c r="AC80" s="149">
        <f aca="true" t="shared" si="30" ref="AC80:AH80">AC15</f>
        <v>0</v>
      </c>
      <c r="AD80" s="149">
        <f t="shared" si="30"/>
        <v>0</v>
      </c>
      <c r="AE80" s="149">
        <f t="shared" si="30"/>
        <v>0</v>
      </c>
      <c r="AF80" s="149">
        <f t="shared" si="30"/>
        <v>0</v>
      </c>
      <c r="AG80" s="149">
        <f t="shared" si="30"/>
        <v>0</v>
      </c>
      <c r="AH80" s="513">
        <f t="shared" si="30"/>
        <v>0</v>
      </c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.75" hidden="1">
      <c r="A81" s="654"/>
      <c r="B81" s="655"/>
      <c r="C81" s="656"/>
      <c r="D81" s="656"/>
      <c r="E81" s="656"/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6"/>
      <c r="Q81" s="656"/>
      <c r="R81" s="656"/>
      <c r="S81" s="656"/>
      <c r="T81" s="656"/>
      <c r="U81" s="656"/>
      <c r="V81" s="656"/>
      <c r="W81" s="656"/>
      <c r="X81" s="656"/>
      <c r="Y81" s="656"/>
      <c r="Z81" s="656"/>
      <c r="AA81" s="656"/>
      <c r="AB81" s="657"/>
      <c r="AC81" s="657"/>
      <c r="AD81" s="657"/>
      <c r="AE81" s="657"/>
      <c r="AF81" s="657"/>
      <c r="AG81" s="657"/>
      <c r="AH81" s="657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.75" hidden="1">
      <c r="A82" s="658"/>
      <c r="B82" s="659"/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0"/>
      <c r="U82" s="660"/>
      <c r="V82" s="660"/>
      <c r="W82" s="660"/>
      <c r="X82" s="660"/>
      <c r="Y82" s="660"/>
      <c r="Z82" s="661"/>
      <c r="AA82" s="661"/>
      <c r="AB82" s="661"/>
      <c r="AC82" s="661"/>
      <c r="AD82" s="661"/>
      <c r="AE82" s="661"/>
      <c r="AF82" s="661"/>
      <c r="AG82" s="661"/>
      <c r="AH82" s="661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2.75" hidden="1">
      <c r="A83" s="53">
        <v>1</v>
      </c>
      <c r="B83" s="54" t="s">
        <v>19</v>
      </c>
      <c r="C83" s="69">
        <f>D83+G83</f>
        <v>0</v>
      </c>
      <c r="D83" s="70">
        <v>0</v>
      </c>
      <c r="E83" s="70">
        <v>0</v>
      </c>
      <c r="F83" s="70">
        <v>0</v>
      </c>
      <c r="G83" s="70">
        <v>0</v>
      </c>
      <c r="H83" s="71">
        <v>0</v>
      </c>
      <c r="I83" s="69">
        <f>J83+N83+O83+P83+Q83+R83</f>
        <v>-1293</v>
      </c>
      <c r="J83" s="70">
        <f>K83+M83</f>
        <v>0</v>
      </c>
      <c r="K83" s="70">
        <f>K23</f>
        <v>0</v>
      </c>
      <c r="L83" s="70">
        <v>0</v>
      </c>
      <c r="M83" s="70">
        <f>M19</f>
        <v>0</v>
      </c>
      <c r="N83" s="70">
        <f>N23</f>
        <v>0</v>
      </c>
      <c r="O83" s="70">
        <f>O23</f>
        <v>0</v>
      </c>
      <c r="P83" s="70">
        <f>P19</f>
        <v>0</v>
      </c>
      <c r="Q83" s="71">
        <v>0</v>
      </c>
      <c r="R83" s="69">
        <f>R21+R25+R27+R34+R44+R49+R53+R61+R63+R66+R68+R76</f>
        <v>-1293</v>
      </c>
      <c r="S83" s="98">
        <f>R83+T83</f>
        <v>-74608</v>
      </c>
      <c r="T83" s="157">
        <f>T21+T25+T26+T27+T34+T44+T46+T49+T51+T52+T53+T61+T63+T66+T68+T76</f>
        <v>-73315</v>
      </c>
      <c r="U83" s="71">
        <v>0</v>
      </c>
      <c r="V83" s="329">
        <f>I83+T83+U83</f>
        <v>-74608</v>
      </c>
      <c r="W83" s="98">
        <f>W26+W27+W34+W44+W46+W49+W51+W52+W61+W63+W66+W68</f>
        <v>-74608</v>
      </c>
      <c r="X83" s="157"/>
      <c r="Y83" s="157">
        <v>0</v>
      </c>
      <c r="Z83" s="390">
        <v>0</v>
      </c>
      <c r="AA83" s="359">
        <v>0</v>
      </c>
      <c r="AB83" s="400">
        <v>0</v>
      </c>
      <c r="AC83" s="293">
        <v>0</v>
      </c>
      <c r="AD83" s="293">
        <v>0</v>
      </c>
      <c r="AE83" s="293">
        <v>0</v>
      </c>
      <c r="AF83" s="293">
        <v>0</v>
      </c>
      <c r="AG83" s="293">
        <v>0</v>
      </c>
      <c r="AH83" s="359">
        <v>0</v>
      </c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2.75" hidden="1">
      <c r="A84" s="51">
        <v>3</v>
      </c>
      <c r="B84" s="48" t="s">
        <v>19</v>
      </c>
      <c r="C84" s="65">
        <f>D84+E84+G84</f>
        <v>624</v>
      </c>
      <c r="D84" s="68">
        <v>0</v>
      </c>
      <c r="E84" s="68">
        <f>E74</f>
        <v>624</v>
      </c>
      <c r="F84" s="68">
        <v>0</v>
      </c>
      <c r="G84" s="68">
        <v>0</v>
      </c>
      <c r="H84" s="73">
        <v>0</v>
      </c>
      <c r="I84" s="72">
        <f>J84+N84+O84+P84+Q84+R84</f>
        <v>289209</v>
      </c>
      <c r="J84" s="68">
        <f>K84+M84</f>
        <v>6342</v>
      </c>
      <c r="K84" s="68">
        <f>K20+K31+K33+K58+K59+K71+K74</f>
        <v>4497</v>
      </c>
      <c r="L84" s="68">
        <f>L22</f>
        <v>0</v>
      </c>
      <c r="M84" s="68">
        <f>M32+M59+M73</f>
        <v>1845</v>
      </c>
      <c r="N84" s="68">
        <f>N20+N31+N32+N33+N58+N71+N74</f>
        <v>1612</v>
      </c>
      <c r="O84" s="68">
        <f>O20+O31+O33+O58+O74</f>
        <v>93</v>
      </c>
      <c r="P84" s="68">
        <f>P22</f>
        <v>0</v>
      </c>
      <c r="Q84" s="73">
        <f>Q17+Q18+Q19+Q20+Q22+Q23+Q24+Q30+Q31+Q35+Q36+Q50+Q57+Q58+Q60+Q64+Q70+Q73</f>
        <v>240736</v>
      </c>
      <c r="R84" s="72">
        <f>R19+R22+R23+R57+R60+R62+R64+R65+R69+R72</f>
        <v>40426</v>
      </c>
      <c r="S84" s="66">
        <f>R84+T84</f>
        <v>23563</v>
      </c>
      <c r="T84" s="67">
        <f>T30+T45+T48+T64+T65+T67+T72</f>
        <v>-16863</v>
      </c>
      <c r="U84" s="73">
        <f>U47</f>
        <v>0</v>
      </c>
      <c r="V84" s="204">
        <f>I84+T84+U84</f>
        <v>272346</v>
      </c>
      <c r="W84" s="66">
        <f>W30+W45+W47+W48+W62+W65+W67+W69+W75</f>
        <v>-16081</v>
      </c>
      <c r="X84" s="67">
        <f>X17+X18+X19+X22+X23+X24+X30+X31+X32+X35+X36+X47+X50+X69+X70+X71+X73+X74+X75</f>
        <v>273567</v>
      </c>
      <c r="Y84" s="67">
        <v>0</v>
      </c>
      <c r="Z84" s="219">
        <f>Z65</f>
        <v>0</v>
      </c>
      <c r="AA84" s="179">
        <f>AA20+AA33+AA57</f>
        <v>14860</v>
      </c>
      <c r="AB84" s="66">
        <f>AB17+AB20+AB22+AB28+AB31+AB33+AB57+AB59+AB71+AB74</f>
        <v>4497</v>
      </c>
      <c r="AC84" s="67">
        <f>AC32</f>
        <v>89</v>
      </c>
      <c r="AD84" s="67">
        <v>0</v>
      </c>
      <c r="AE84" s="67">
        <v>0</v>
      </c>
      <c r="AF84" s="67">
        <v>0</v>
      </c>
      <c r="AG84" s="67">
        <v>0</v>
      </c>
      <c r="AH84" s="179">
        <f>AH73</f>
        <v>3328</v>
      </c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2.75" hidden="1">
      <c r="A85" s="52">
        <v>5</v>
      </c>
      <c r="B85" s="490" t="s">
        <v>19</v>
      </c>
      <c r="C85" s="491">
        <f>D85+G85</f>
        <v>0</v>
      </c>
      <c r="D85" s="492">
        <v>0</v>
      </c>
      <c r="E85" s="492">
        <v>0</v>
      </c>
      <c r="F85" s="492">
        <v>0</v>
      </c>
      <c r="G85" s="75">
        <v>0</v>
      </c>
      <c r="H85" s="76">
        <v>0</v>
      </c>
      <c r="I85" s="74">
        <f>J85+N85+O85+P85+Q85+R85</f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7">
        <v>0</v>
      </c>
      <c r="R85" s="692">
        <v>0</v>
      </c>
      <c r="S85" s="99">
        <v>0</v>
      </c>
      <c r="T85" s="158">
        <v>0</v>
      </c>
      <c r="U85" s="76">
        <v>0</v>
      </c>
      <c r="V85" s="330">
        <f>I85+T85+U85</f>
        <v>0</v>
      </c>
      <c r="W85" s="99">
        <v>0</v>
      </c>
      <c r="X85" s="158">
        <v>0</v>
      </c>
      <c r="Y85" s="158">
        <v>0</v>
      </c>
      <c r="Z85" s="391">
        <v>0</v>
      </c>
      <c r="AA85" s="361">
        <v>0</v>
      </c>
      <c r="AB85" s="401">
        <v>0</v>
      </c>
      <c r="AC85" s="360">
        <v>0</v>
      </c>
      <c r="AD85" s="360">
        <v>0</v>
      </c>
      <c r="AE85" s="360">
        <v>0</v>
      </c>
      <c r="AF85" s="360">
        <v>0</v>
      </c>
      <c r="AG85" s="360">
        <v>0</v>
      </c>
      <c r="AH85" s="361">
        <v>0</v>
      </c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1:44" ht="12.75" hidden="1">
      <c r="A86" s="49" t="s">
        <v>19</v>
      </c>
      <c r="B86" s="49"/>
      <c r="C86" s="74">
        <f>SUM(C83:C85)</f>
        <v>624</v>
      </c>
      <c r="D86" s="75">
        <f>SUM(D83:D85)</f>
        <v>0</v>
      </c>
      <c r="E86" s="75">
        <f>SUM(E83:E85)</f>
        <v>624</v>
      </c>
      <c r="F86" s="75">
        <f>SUM(F83:F85)</f>
        <v>0</v>
      </c>
      <c r="G86" s="75">
        <f aca="true" t="shared" si="31" ref="G86:P86">SUM(G83:G85)</f>
        <v>0</v>
      </c>
      <c r="H86" s="76">
        <f t="shared" si="31"/>
        <v>0</v>
      </c>
      <c r="I86" s="153">
        <f>J86+N86+O86+P86+Q86+R86</f>
        <v>287916</v>
      </c>
      <c r="J86" s="75">
        <f t="shared" si="31"/>
        <v>6342</v>
      </c>
      <c r="K86" s="75">
        <f t="shared" si="31"/>
        <v>4497</v>
      </c>
      <c r="L86" s="75">
        <f t="shared" si="31"/>
        <v>0</v>
      </c>
      <c r="M86" s="75">
        <f t="shared" si="31"/>
        <v>1845</v>
      </c>
      <c r="N86" s="75">
        <f t="shared" si="31"/>
        <v>1612</v>
      </c>
      <c r="O86" s="75">
        <f t="shared" si="31"/>
        <v>93</v>
      </c>
      <c r="P86" s="75">
        <f t="shared" si="31"/>
        <v>0</v>
      </c>
      <c r="Q86" s="392">
        <f aca="true" t="shared" si="32" ref="Q86:AH86">SUM(Q83:Q85)</f>
        <v>240736</v>
      </c>
      <c r="R86" s="153">
        <f t="shared" si="32"/>
        <v>39133</v>
      </c>
      <c r="S86" s="75">
        <f t="shared" si="32"/>
        <v>-51045</v>
      </c>
      <c r="T86" s="75">
        <f t="shared" si="32"/>
        <v>-90178</v>
      </c>
      <c r="U86" s="150">
        <f t="shared" si="32"/>
        <v>0</v>
      </c>
      <c r="V86" s="76">
        <f t="shared" si="32"/>
        <v>197738</v>
      </c>
      <c r="W86" s="362">
        <f t="shared" si="32"/>
        <v>-90689</v>
      </c>
      <c r="X86" s="363">
        <f>SUM(X83:X85)</f>
        <v>273567</v>
      </c>
      <c r="Y86" s="363">
        <f>SUM(Y83:Y85)</f>
        <v>0</v>
      </c>
      <c r="Z86" s="392">
        <f t="shared" si="32"/>
        <v>0</v>
      </c>
      <c r="AA86" s="150">
        <f>SUM(AA83:AA85)</f>
        <v>14860</v>
      </c>
      <c r="AB86" s="362">
        <f t="shared" si="32"/>
        <v>4497</v>
      </c>
      <c r="AC86" s="363">
        <f t="shared" si="32"/>
        <v>89</v>
      </c>
      <c r="AD86" s="363">
        <f t="shared" si="32"/>
        <v>0</v>
      </c>
      <c r="AE86" s="363">
        <f t="shared" si="32"/>
        <v>0</v>
      </c>
      <c r="AF86" s="363">
        <f t="shared" si="32"/>
        <v>0</v>
      </c>
      <c r="AG86" s="363">
        <f t="shared" si="32"/>
        <v>0</v>
      </c>
      <c r="AH86" s="150">
        <f t="shared" si="32"/>
        <v>3328</v>
      </c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2.75" hidden="1">
      <c r="A87" s="57"/>
      <c r="B87" s="5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2.75" hidden="1">
      <c r="A88" t="s">
        <v>40</v>
      </c>
      <c r="C88" s="2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.75" hidden="1">
      <c r="A89" t="s">
        <v>41</v>
      </c>
      <c r="B89" t="s">
        <v>42</v>
      </c>
      <c r="C89" s="2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.75" hidden="1">
      <c r="A90" t="s">
        <v>43</v>
      </c>
      <c r="B90" t="s">
        <v>44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2.75" hidden="1">
      <c r="A91" t="s">
        <v>45</v>
      </c>
      <c r="B91" t="s">
        <v>46</v>
      </c>
      <c r="C91" s="2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2" ht="12.75" hidden="1" thickBot="1">
      <c r="A92" s="5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4" s="57" customFormat="1" ht="12.75">
      <c r="A93" s="1162"/>
      <c r="B93" s="1163"/>
      <c r="C93" s="1164"/>
      <c r="D93" s="1164"/>
      <c r="E93" s="1164"/>
      <c r="F93" s="1164"/>
      <c r="G93" s="1164"/>
      <c r="H93" s="1164"/>
      <c r="I93" s="1164"/>
      <c r="J93" s="1164"/>
      <c r="K93" s="1164"/>
      <c r="L93" s="1164"/>
      <c r="M93" s="1164"/>
      <c r="N93" s="1164"/>
      <c r="O93" s="1164"/>
      <c r="P93" s="1164"/>
      <c r="Q93" s="1164"/>
      <c r="R93" s="1164"/>
      <c r="S93" s="1164"/>
      <c r="T93" s="1164"/>
      <c r="U93" s="1164"/>
      <c r="V93" s="1164"/>
      <c r="W93" s="1164"/>
      <c r="X93" s="1164"/>
      <c r="Y93" s="1164"/>
      <c r="Z93" s="1164"/>
      <c r="AA93" s="1164"/>
      <c r="AB93" s="1165"/>
      <c r="AC93" s="1165"/>
      <c r="AD93" s="1165"/>
      <c r="AE93" s="1165"/>
      <c r="AF93" s="1165"/>
      <c r="AG93" s="1165"/>
      <c r="AH93" s="1165"/>
      <c r="AI93" s="86"/>
      <c r="AJ93" s="86"/>
      <c r="AK93" s="86"/>
      <c r="AL93" s="86"/>
      <c r="AM93" s="86"/>
      <c r="AN93" s="86"/>
      <c r="AO93" s="86"/>
      <c r="AP93" s="86"/>
      <c r="AQ93" s="86"/>
      <c r="AR93" s="86"/>
    </row>
    <row r="94" spans="1:42" ht="12.75">
      <c r="A94" s="50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ht="12.75">
      <c r="A95" s="50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ht="12.75">
      <c r="A96" s="50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ht="12.75">
      <c r="A97" s="5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ht="12.75">
      <c r="A98" s="50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ht="12.75">
      <c r="A99" s="50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ht="12.75">
      <c r="A100" s="5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ht="12.75">
      <c r="A101" s="5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ht="12.75">
      <c r="A102" s="50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ht="12.75">
      <c r="A103" s="50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12.75">
      <c r="A104" s="50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ht="12.75">
      <c r="A105" s="5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ht="12.75">
      <c r="A106" s="5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ht="12.75">
      <c r="A107" s="50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ht="12.75">
      <c r="A108" s="5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3:42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3:42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3:42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3:42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3:42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3:42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3:42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3:42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3:42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3:42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3:42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3:42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3:42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</sheetData>
  <printOptions horizontalCentered="1"/>
  <pageMargins left="0" right="0" top="0.1968503937007874" bottom="1.1811023622047245" header="0.31496062992125984" footer="0"/>
  <pageSetup fitToHeight="1" fitToWidth="1" horizontalDpi="600" verticalDpi="600" orientation="landscape" paperSize="9" scale="54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3"/>
  <sheetViews>
    <sheetView zoomScale="75" zoomScaleNormal="75" workbookViewId="0" topLeftCell="A58">
      <pane ySplit="14" topLeftCell="BM46" activePane="bottomLeft" state="split"/>
      <selection pane="topLeft" activeCell="J4" sqref="J4"/>
      <selection pane="bottomLeft" activeCell="J91" sqref="J91"/>
      <selection pane="topLeft" activeCell="G93" sqref="G93"/>
    </sheetView>
  </sheetViews>
  <sheetFormatPr defaultColWidth="9.125" defaultRowHeight="12.75"/>
  <cols>
    <col min="1" max="1" width="7.875" style="0" customWidth="1"/>
    <col min="2" max="2" width="18.625" style="0" customWidth="1"/>
    <col min="3" max="3" width="8.875" style="0" customWidth="1"/>
    <col min="4" max="4" width="10.25390625" style="0" customWidth="1"/>
    <col min="5" max="5" width="10.25390625" style="0" hidden="1" customWidth="1"/>
    <col min="6" max="6" width="9.375" style="0" hidden="1" customWidth="1"/>
    <col min="7" max="7" width="10.125" style="0" customWidth="1"/>
    <col min="8" max="8" width="10.625" style="0" customWidth="1"/>
    <col min="9" max="9" width="10.25390625" style="0" customWidth="1"/>
    <col min="10" max="11" width="10.375" style="0" customWidth="1"/>
    <col min="12" max="12" width="10.875" style="0" hidden="1" customWidth="1"/>
    <col min="13" max="13" width="10.25390625" style="0" customWidth="1"/>
    <col min="14" max="14" width="10.00390625" style="0" customWidth="1"/>
    <col min="15" max="15" width="10.25390625" style="0" customWidth="1"/>
    <col min="16" max="16" width="10.25390625" style="0" hidden="1" customWidth="1"/>
    <col min="17" max="17" width="12.25390625" style="0" customWidth="1"/>
    <col min="18" max="20" width="11.625" style="0" customWidth="1"/>
    <col min="21" max="21" width="12.00390625" style="0" hidden="1" customWidth="1"/>
    <col min="22" max="22" width="10.25390625" style="0" customWidth="1"/>
    <col min="23" max="23" width="11.25390625" style="0" customWidth="1"/>
    <col min="24" max="24" width="11.00390625" style="0" hidden="1" customWidth="1"/>
    <col min="25" max="25" width="10.875" style="0" hidden="1" customWidth="1"/>
    <col min="26" max="27" width="9.125" style="0" hidden="1" customWidth="1"/>
    <col min="28" max="28" width="11.75390625" style="0" customWidth="1"/>
    <col min="29" max="31" width="0" style="0" hidden="1" customWidth="1"/>
    <col min="32" max="32" width="12.00390625" style="0" hidden="1" customWidth="1"/>
    <col min="33" max="33" width="9.125" style="0" hidden="1" customWidth="1"/>
    <col min="34" max="34" width="11.00390625" style="0" hidden="1" customWidth="1"/>
  </cols>
  <sheetData>
    <row r="1" spans="2:24" s="25" customFormat="1" ht="15">
      <c r="B1" s="6"/>
      <c r="C1" s="6"/>
      <c r="D1" s="85"/>
      <c r="E1" s="85"/>
      <c r="F1" s="85"/>
      <c r="G1" s="85"/>
      <c r="H1" s="85"/>
      <c r="I1" s="85"/>
      <c r="J1" s="85"/>
      <c r="K1" s="85"/>
      <c r="L1" s="8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5" s="25" customFormat="1" ht="18">
      <c r="A2" s="84"/>
      <c r="B2" s="6"/>
      <c r="C2" s="6"/>
      <c r="D2" s="85"/>
      <c r="E2" s="85"/>
      <c r="F2" s="85"/>
      <c r="G2" s="85"/>
      <c r="H2" s="85"/>
      <c r="I2" s="85"/>
      <c r="J2" s="85"/>
      <c r="K2" s="85"/>
      <c r="L2" s="85"/>
      <c r="M2" s="6"/>
      <c r="N2" s="6"/>
      <c r="O2" s="6"/>
      <c r="P2" s="6"/>
      <c r="S2" s="6"/>
      <c r="T2" s="6"/>
      <c r="U2" s="6"/>
      <c r="V2" s="6"/>
      <c r="W2" s="6"/>
      <c r="X2" s="6"/>
      <c r="Y2" s="115"/>
    </row>
    <row r="3" spans="1:24" s="25" customFormat="1" ht="15.75">
      <c r="A3" s="84"/>
      <c r="B3" s="6"/>
      <c r="C3" s="6"/>
      <c r="D3" s="85"/>
      <c r="E3" s="85"/>
      <c r="F3" s="85"/>
      <c r="G3" s="85"/>
      <c r="H3" s="85"/>
      <c r="I3" s="85"/>
      <c r="J3" s="85"/>
      <c r="K3" s="85"/>
      <c r="L3" s="8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25" customFormat="1" ht="15.75">
      <c r="A4" s="84"/>
      <c r="B4" s="6"/>
      <c r="C4" s="6"/>
      <c r="D4" s="85"/>
      <c r="E4" s="85"/>
      <c r="F4" s="85"/>
      <c r="G4" s="85"/>
      <c r="H4" s="85"/>
      <c r="I4" s="85"/>
      <c r="J4" s="85"/>
      <c r="K4" s="85"/>
      <c r="L4" s="8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25" customFormat="1" ht="15.75">
      <c r="A5" s="84"/>
      <c r="B5" s="6"/>
      <c r="C5" s="6"/>
      <c r="D5" s="85"/>
      <c r="E5" s="85"/>
      <c r="F5" s="85"/>
      <c r="G5" s="85"/>
      <c r="H5" s="85"/>
      <c r="I5" s="85"/>
      <c r="J5" s="85"/>
      <c r="K5" s="85"/>
      <c r="L5" s="8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s="25" customFormat="1" ht="15.75">
      <c r="A6" s="84"/>
      <c r="B6" s="84" t="s">
        <v>144</v>
      </c>
      <c r="C6" s="6"/>
      <c r="D6" s="85"/>
      <c r="E6" s="85"/>
      <c r="F6" s="85"/>
      <c r="G6" s="85"/>
      <c r="H6" s="85"/>
      <c r="I6" s="85"/>
      <c r="J6" s="85"/>
      <c r="K6" s="85"/>
      <c r="L6" s="8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32"/>
    </row>
    <row r="7" spans="2:12" s="25" customFormat="1" ht="15.75">
      <c r="B7" s="33"/>
      <c r="C7"/>
      <c r="D7" s="34"/>
      <c r="E7" s="34"/>
      <c r="F7" s="34"/>
      <c r="G7" s="34"/>
      <c r="H7" s="34"/>
      <c r="I7" s="34"/>
      <c r="J7" s="34"/>
      <c r="K7" s="34"/>
      <c r="L7" s="34"/>
    </row>
    <row r="8" spans="3:42" ht="13.5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4" ht="12.75">
      <c r="A9" s="46"/>
      <c r="B9" s="26" t="s">
        <v>0</v>
      </c>
      <c r="C9" s="37" t="s">
        <v>1</v>
      </c>
      <c r="D9" s="14" t="s">
        <v>2</v>
      </c>
      <c r="E9" s="14"/>
      <c r="F9" s="14"/>
      <c r="G9" s="14"/>
      <c r="H9" s="14"/>
      <c r="I9" s="13"/>
      <c r="J9" s="11" t="s">
        <v>3</v>
      </c>
      <c r="K9" s="8"/>
      <c r="L9" s="8"/>
      <c r="M9" s="8"/>
      <c r="N9" s="9"/>
      <c r="O9" s="8"/>
      <c r="P9" s="8"/>
      <c r="Q9" s="8"/>
      <c r="R9" s="9"/>
      <c r="S9" s="200" t="s">
        <v>54</v>
      </c>
      <c r="T9" s="201"/>
      <c r="U9" s="223"/>
      <c r="V9" s="241" t="s">
        <v>4</v>
      </c>
      <c r="W9" s="376" t="s">
        <v>127</v>
      </c>
      <c r="X9" s="11"/>
      <c r="Y9" s="11"/>
      <c r="Z9" s="11"/>
      <c r="AA9" s="11"/>
      <c r="AB9" s="769"/>
      <c r="AC9" s="430" t="s">
        <v>78</v>
      </c>
      <c r="AD9" s="431" t="s">
        <v>75</v>
      </c>
      <c r="AE9" s="431"/>
      <c r="AF9" s="283"/>
      <c r="AG9" s="283"/>
      <c r="AH9" s="28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2.75">
      <c r="A10" s="5" t="s">
        <v>6</v>
      </c>
      <c r="B10" s="5"/>
      <c r="C10" s="38"/>
      <c r="D10" s="35" t="s">
        <v>7</v>
      </c>
      <c r="E10" s="35"/>
      <c r="F10" s="35"/>
      <c r="G10" s="39"/>
      <c r="H10" s="62"/>
      <c r="I10" s="40"/>
      <c r="J10" s="60" t="s">
        <v>8</v>
      </c>
      <c r="K10" s="58"/>
      <c r="L10" s="58"/>
      <c r="M10" s="59"/>
      <c r="N10" s="30" t="s">
        <v>9</v>
      </c>
      <c r="O10" s="30" t="s">
        <v>10</v>
      </c>
      <c r="P10" s="1" t="s">
        <v>11</v>
      </c>
      <c r="Q10" s="173" t="s">
        <v>11</v>
      </c>
      <c r="R10" s="174" t="s">
        <v>12</v>
      </c>
      <c r="S10" s="202" t="s">
        <v>53</v>
      </c>
      <c r="T10" s="203"/>
      <c r="U10" s="12" t="s">
        <v>52</v>
      </c>
      <c r="V10" s="312"/>
      <c r="W10" s="299" t="s">
        <v>71</v>
      </c>
      <c r="X10" s="300" t="s">
        <v>4</v>
      </c>
      <c r="Y10" s="300" t="s">
        <v>71</v>
      </c>
      <c r="Z10" s="444" t="s">
        <v>60</v>
      </c>
      <c r="AA10" s="404" t="s">
        <v>100</v>
      </c>
      <c r="AB10" s="585" t="s">
        <v>79</v>
      </c>
      <c r="AC10" s="522" t="s">
        <v>92</v>
      </c>
      <c r="AD10" s="300" t="s">
        <v>27</v>
      </c>
      <c r="AE10" s="301" t="s">
        <v>87</v>
      </c>
      <c r="AF10" s="300" t="s">
        <v>55</v>
      </c>
      <c r="AG10" s="301" t="s">
        <v>20</v>
      </c>
      <c r="AH10" s="302" t="s">
        <v>61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2.75">
      <c r="A11" s="5" t="s">
        <v>13</v>
      </c>
      <c r="B11" s="5"/>
      <c r="C11" s="29"/>
      <c r="D11" s="20" t="s">
        <v>14</v>
      </c>
      <c r="E11" s="30" t="s">
        <v>170</v>
      </c>
      <c r="F11" s="427" t="s">
        <v>61</v>
      </c>
      <c r="G11" s="55" t="s">
        <v>15</v>
      </c>
      <c r="H11" s="28"/>
      <c r="I11" s="40"/>
      <c r="J11" s="20"/>
      <c r="K11" s="63" t="s">
        <v>16</v>
      </c>
      <c r="L11" s="238"/>
      <c r="M11" s="61"/>
      <c r="N11" s="31"/>
      <c r="O11" s="1" t="s">
        <v>17</v>
      </c>
      <c r="P11" s="1" t="s">
        <v>18</v>
      </c>
      <c r="Q11" s="41" t="s">
        <v>49</v>
      </c>
      <c r="R11" s="175" t="s">
        <v>47</v>
      </c>
      <c r="S11" s="96" t="s">
        <v>19</v>
      </c>
      <c r="T11" s="138" t="s">
        <v>5</v>
      </c>
      <c r="U11" s="15" t="s">
        <v>27</v>
      </c>
      <c r="V11" s="312"/>
      <c r="W11" s="303" t="s">
        <v>72</v>
      </c>
      <c r="X11" s="304" t="s">
        <v>63</v>
      </c>
      <c r="Y11" s="304" t="s">
        <v>72</v>
      </c>
      <c r="Z11" s="445" t="s">
        <v>62</v>
      </c>
      <c r="AA11" s="405" t="s">
        <v>101</v>
      </c>
      <c r="AB11" s="240" t="s">
        <v>82</v>
      </c>
      <c r="AC11" s="523" t="s">
        <v>83</v>
      </c>
      <c r="AD11" s="304" t="s">
        <v>84</v>
      </c>
      <c r="AE11" s="305" t="s">
        <v>86</v>
      </c>
      <c r="AF11" s="304" t="s">
        <v>56</v>
      </c>
      <c r="AG11" s="305" t="s">
        <v>57</v>
      </c>
      <c r="AH11" s="306" t="s">
        <v>64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5" t="s">
        <v>21</v>
      </c>
      <c r="B12" s="12" t="s">
        <v>22</v>
      </c>
      <c r="C12" s="29"/>
      <c r="D12" s="20" t="s">
        <v>23</v>
      </c>
      <c r="E12" s="30" t="s">
        <v>171</v>
      </c>
      <c r="F12" s="428" t="s">
        <v>64</v>
      </c>
      <c r="G12" s="216" t="s">
        <v>19</v>
      </c>
      <c r="H12" s="16" t="s">
        <v>7</v>
      </c>
      <c r="I12" s="42" t="s">
        <v>19</v>
      </c>
      <c r="J12" s="40" t="s">
        <v>19</v>
      </c>
      <c r="K12" s="18" t="s">
        <v>24</v>
      </c>
      <c r="L12" s="216" t="s">
        <v>58</v>
      </c>
      <c r="M12" s="216" t="s">
        <v>25</v>
      </c>
      <c r="N12" s="41"/>
      <c r="O12" s="23"/>
      <c r="P12" s="1" t="s">
        <v>26</v>
      </c>
      <c r="Q12" s="41" t="s">
        <v>48</v>
      </c>
      <c r="R12" s="175" t="s">
        <v>27</v>
      </c>
      <c r="S12" s="42" t="s">
        <v>28</v>
      </c>
      <c r="T12" s="138" t="s">
        <v>23</v>
      </c>
      <c r="U12" s="15" t="s">
        <v>48</v>
      </c>
      <c r="V12" s="312" t="s">
        <v>19</v>
      </c>
      <c r="W12" s="303" t="s">
        <v>73</v>
      </c>
      <c r="X12" s="304" t="s">
        <v>66</v>
      </c>
      <c r="Y12" s="304" t="s">
        <v>76</v>
      </c>
      <c r="Z12" s="445" t="s">
        <v>65</v>
      </c>
      <c r="AA12" s="405" t="s">
        <v>102</v>
      </c>
      <c r="AB12" s="240" t="s">
        <v>80</v>
      </c>
      <c r="AC12" s="523" t="s">
        <v>94</v>
      </c>
      <c r="AD12" s="304" t="s">
        <v>85</v>
      </c>
      <c r="AE12" s="305" t="s">
        <v>88</v>
      </c>
      <c r="AF12" s="304" t="s">
        <v>29</v>
      </c>
      <c r="AG12" s="305" t="s">
        <v>33</v>
      </c>
      <c r="AH12" s="306" t="s">
        <v>67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8" ht="13.5" thickBot="1">
      <c r="A13" s="47" t="s">
        <v>30</v>
      </c>
      <c r="B13" s="27" t="s">
        <v>31</v>
      </c>
      <c r="C13" s="43" t="s">
        <v>19</v>
      </c>
      <c r="D13" s="21" t="s">
        <v>126</v>
      </c>
      <c r="E13" s="30" t="s">
        <v>172</v>
      </c>
      <c r="F13" s="428" t="s">
        <v>95</v>
      </c>
      <c r="G13" s="22"/>
      <c r="H13" s="17" t="s">
        <v>32</v>
      </c>
      <c r="I13" s="44"/>
      <c r="J13" s="215"/>
      <c r="K13" s="19"/>
      <c r="L13" s="19" t="s">
        <v>59</v>
      </c>
      <c r="M13" s="217"/>
      <c r="N13" s="22"/>
      <c r="O13" s="19"/>
      <c r="P13" s="3"/>
      <c r="Q13" s="176" t="s">
        <v>28</v>
      </c>
      <c r="R13" s="177"/>
      <c r="S13" s="44"/>
      <c r="T13" s="139" t="s">
        <v>27</v>
      </c>
      <c r="U13" s="43" t="s">
        <v>28</v>
      </c>
      <c r="V13" s="313"/>
      <c r="W13" s="412" t="s">
        <v>74</v>
      </c>
      <c r="X13" s="308" t="s">
        <v>69</v>
      </c>
      <c r="Y13" s="411" t="s">
        <v>74</v>
      </c>
      <c r="Z13" s="446" t="s">
        <v>68</v>
      </c>
      <c r="AA13" s="309" t="s">
        <v>103</v>
      </c>
      <c r="AB13" s="770" t="s">
        <v>81</v>
      </c>
      <c r="AC13" s="767" t="s">
        <v>93</v>
      </c>
      <c r="AD13" s="413" t="s">
        <v>86</v>
      </c>
      <c r="AE13" s="308" t="s">
        <v>89</v>
      </c>
      <c r="AF13" s="307"/>
      <c r="AG13" s="307"/>
      <c r="AH13" s="309" t="s">
        <v>70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5"/>
      <c r="B14" s="117" t="s">
        <v>90</v>
      </c>
      <c r="C14" s="228">
        <f>D14+F14+G14</f>
        <v>21100</v>
      </c>
      <c r="D14" s="408">
        <v>21100</v>
      </c>
      <c r="E14" s="851">
        <v>0</v>
      </c>
      <c r="F14" s="429">
        <v>0</v>
      </c>
      <c r="G14" s="417">
        <v>0</v>
      </c>
      <c r="H14" s="407">
        <v>0</v>
      </c>
      <c r="I14" s="407">
        <f>J14+N14+O14+P14+Q14+R14</f>
        <v>7133284</v>
      </c>
      <c r="J14" s="408">
        <f>K14+M14</f>
        <v>4354384</v>
      </c>
      <c r="K14" s="416">
        <v>4342627</v>
      </c>
      <c r="L14" s="417">
        <v>0</v>
      </c>
      <c r="M14" s="417">
        <v>11757</v>
      </c>
      <c r="N14" s="417">
        <v>1524034</v>
      </c>
      <c r="O14" s="416">
        <v>86853</v>
      </c>
      <c r="P14" s="417">
        <v>0</v>
      </c>
      <c r="Q14" s="407">
        <v>305186</v>
      </c>
      <c r="R14" s="407">
        <v>862827</v>
      </c>
      <c r="S14" s="408">
        <f>R14+T14</f>
        <v>971952</v>
      </c>
      <c r="T14" s="418">
        <v>109125</v>
      </c>
      <c r="U14" s="419"/>
      <c r="V14" s="409">
        <f>T14+I14</f>
        <v>7242409</v>
      </c>
      <c r="W14" s="408">
        <f>7368069-125660</f>
        <v>7242409</v>
      </c>
      <c r="X14" s="416"/>
      <c r="Y14" s="311"/>
      <c r="Z14" s="377"/>
      <c r="AA14" s="332">
        <v>0</v>
      </c>
      <c r="AB14" s="116">
        <v>4342627</v>
      </c>
      <c r="AC14" s="447">
        <v>0</v>
      </c>
      <c r="AD14" s="311">
        <v>0</v>
      </c>
      <c r="AE14" s="311"/>
      <c r="AF14" s="311"/>
      <c r="AG14" s="311"/>
      <c r="AH14" s="332">
        <v>0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57" customFormat="1" ht="12.75" hidden="1">
      <c r="A15" s="49"/>
      <c r="B15" s="406" t="s">
        <v>91</v>
      </c>
      <c r="C15" s="129"/>
      <c r="D15" s="128"/>
      <c r="E15" s="125"/>
      <c r="F15" s="126"/>
      <c r="G15" s="125"/>
      <c r="H15" s="127"/>
      <c r="I15" s="127"/>
      <c r="J15" s="128"/>
      <c r="K15" s="126"/>
      <c r="L15" s="125"/>
      <c r="M15" s="125"/>
      <c r="N15" s="125"/>
      <c r="O15" s="126"/>
      <c r="P15" s="125"/>
      <c r="Q15" s="127"/>
      <c r="R15" s="127"/>
      <c r="S15" s="125">
        <v>0</v>
      </c>
      <c r="T15" s="145">
        <v>0</v>
      </c>
      <c r="U15" s="368"/>
      <c r="V15" s="320"/>
      <c r="W15" s="410"/>
      <c r="X15" s="80"/>
      <c r="Y15" s="80"/>
      <c r="Z15" s="378"/>
      <c r="AA15" s="310"/>
      <c r="AB15" s="81"/>
      <c r="AC15" s="82"/>
      <c r="AD15" s="80"/>
      <c r="AE15" s="80"/>
      <c r="AF15" s="80"/>
      <c r="AG15" s="80"/>
      <c r="AH15" s="310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</row>
    <row r="16" spans="1:48" ht="12.75">
      <c r="A16" s="5"/>
      <c r="B16" s="137" t="s">
        <v>34</v>
      </c>
      <c r="C16" s="228"/>
      <c r="D16" s="229"/>
      <c r="E16" s="232"/>
      <c r="F16" s="232"/>
      <c r="G16" s="230"/>
      <c r="H16" s="231"/>
      <c r="I16" s="282"/>
      <c r="J16" s="281"/>
      <c r="K16" s="230"/>
      <c r="L16" s="232"/>
      <c r="M16" s="232"/>
      <c r="N16" s="232"/>
      <c r="O16" s="230"/>
      <c r="P16" s="232"/>
      <c r="Q16" s="156"/>
      <c r="R16" s="231"/>
      <c r="S16" s="369"/>
      <c r="T16" s="233"/>
      <c r="U16" s="234"/>
      <c r="V16" s="321"/>
      <c r="W16" s="432"/>
      <c r="X16" s="156"/>
      <c r="Y16" s="471"/>
      <c r="Z16" s="472"/>
      <c r="AA16" s="459"/>
      <c r="AB16" s="587"/>
      <c r="AC16" s="447"/>
      <c r="AD16" s="311"/>
      <c r="AE16" s="311"/>
      <c r="AF16" s="311"/>
      <c r="AG16" s="311"/>
      <c r="AH16" s="332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286">
        <v>1</v>
      </c>
      <c r="B17" s="171" t="s">
        <v>111</v>
      </c>
      <c r="C17" s="101">
        <f>D17+E17+G17</f>
        <v>0</v>
      </c>
      <c r="D17" s="102"/>
      <c r="E17" s="102"/>
      <c r="F17" s="102"/>
      <c r="G17" s="316"/>
      <c r="H17" s="101"/>
      <c r="I17" s="372">
        <f>J17+N17+O17+P17+Q17+R17</f>
        <v>0</v>
      </c>
      <c r="J17" s="103">
        <f>K17+M17</f>
        <v>0</v>
      </c>
      <c r="K17" s="517"/>
      <c r="L17" s="517"/>
      <c r="M17" s="518"/>
      <c r="N17" s="517"/>
      <c r="O17" s="517"/>
      <c r="P17" s="517"/>
      <c r="Q17" s="316"/>
      <c r="R17" s="296"/>
      <c r="S17" s="365">
        <f>R17+T17</f>
        <v>1687</v>
      </c>
      <c r="T17" s="519">
        <v>1687</v>
      </c>
      <c r="U17" s="163"/>
      <c r="V17" s="514">
        <f>T17+I17</f>
        <v>1687</v>
      </c>
      <c r="W17" s="520">
        <v>1687</v>
      </c>
      <c r="X17" s="440"/>
      <c r="Y17" s="473"/>
      <c r="Z17" s="474"/>
      <c r="AA17" s="460"/>
      <c r="AB17" s="605"/>
      <c r="AC17" s="102"/>
      <c r="AD17" s="316"/>
      <c r="AE17" s="316"/>
      <c r="AF17" s="290"/>
      <c r="AG17" s="290"/>
      <c r="AH17" s="181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3.5" thickBot="1">
      <c r="A18" s="286">
        <v>1</v>
      </c>
      <c r="B18" s="56" t="s">
        <v>110</v>
      </c>
      <c r="C18" s="111">
        <f>D18+E18+G18</f>
        <v>0</v>
      </c>
      <c r="D18" s="67"/>
      <c r="E18" s="67"/>
      <c r="F18" s="67"/>
      <c r="G18" s="67"/>
      <c r="H18" s="64"/>
      <c r="I18" s="364">
        <f>J18+N18+O18+P18+Q18+R18</f>
        <v>0</v>
      </c>
      <c r="J18" s="66">
        <f>K18+M18</f>
        <v>0</v>
      </c>
      <c r="K18" s="198"/>
      <c r="L18" s="67"/>
      <c r="M18" s="485"/>
      <c r="N18" s="198"/>
      <c r="O18" s="198"/>
      <c r="P18" s="198"/>
      <c r="Q18" s="67"/>
      <c r="R18" s="296"/>
      <c r="S18" s="365">
        <f>R18+T18</f>
        <v>13700</v>
      </c>
      <c r="T18" s="367">
        <v>13700</v>
      </c>
      <c r="U18" s="197"/>
      <c r="V18" s="514">
        <f>T18+I18</f>
        <v>13700</v>
      </c>
      <c r="W18" s="515">
        <v>13700</v>
      </c>
      <c r="X18" s="441"/>
      <c r="Y18" s="438"/>
      <c r="Z18" s="474"/>
      <c r="AA18" s="460"/>
      <c r="AB18" s="771"/>
      <c r="AC18" s="68"/>
      <c r="AD18" s="67"/>
      <c r="AE18" s="67"/>
      <c r="AF18" s="290"/>
      <c r="AG18" s="290"/>
      <c r="AH18" s="179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36" customFormat="1" ht="12.75" hidden="1">
      <c r="A19" s="227"/>
      <c r="B19" s="56"/>
      <c r="C19" s="260"/>
      <c r="D19" s="261"/>
      <c r="E19" s="421"/>
      <c r="F19" s="421"/>
      <c r="G19" s="262"/>
      <c r="H19" s="260"/>
      <c r="I19" s="263"/>
      <c r="J19" s="264"/>
      <c r="K19" s="265"/>
      <c r="L19" s="265"/>
      <c r="M19" s="482"/>
      <c r="N19" s="265"/>
      <c r="O19" s="265"/>
      <c r="P19" s="265"/>
      <c r="Q19" s="295"/>
      <c r="R19" s="297"/>
      <c r="S19" s="266"/>
      <c r="T19" s="245"/>
      <c r="U19" s="267"/>
      <c r="V19" s="314"/>
      <c r="W19" s="436"/>
      <c r="X19" s="442"/>
      <c r="Y19" s="475"/>
      <c r="Z19" s="476"/>
      <c r="AA19" s="461"/>
      <c r="AB19" s="589"/>
      <c r="AC19" s="421"/>
      <c r="AD19" s="335"/>
      <c r="AE19" s="335"/>
      <c r="AF19" s="336"/>
      <c r="AG19" s="336"/>
      <c r="AH19" s="337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</row>
    <row r="20" spans="1:48" ht="12.75" hidden="1">
      <c r="A20" s="470"/>
      <c r="B20" s="56"/>
      <c r="C20" s="258"/>
      <c r="D20" s="252"/>
      <c r="E20" s="422"/>
      <c r="F20" s="422"/>
      <c r="G20" s="256"/>
      <c r="H20" s="258"/>
      <c r="I20" s="248"/>
      <c r="J20" s="259"/>
      <c r="K20" s="257"/>
      <c r="L20" s="257"/>
      <c r="M20" s="483"/>
      <c r="N20" s="257"/>
      <c r="O20" s="257"/>
      <c r="P20" s="257"/>
      <c r="Q20" s="295"/>
      <c r="R20" s="297"/>
      <c r="S20" s="244"/>
      <c r="T20" s="245"/>
      <c r="U20" s="249"/>
      <c r="V20" s="314"/>
      <c r="W20" s="434"/>
      <c r="X20" s="440"/>
      <c r="Y20" s="473"/>
      <c r="Z20" s="474"/>
      <c r="AA20" s="460"/>
      <c r="AB20" s="588"/>
      <c r="AC20" s="422"/>
      <c r="AD20" s="254"/>
      <c r="AE20" s="254"/>
      <c r="AF20" s="333"/>
      <c r="AG20" s="333"/>
      <c r="AH20" s="33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4" ht="12.75" hidden="1">
      <c r="A21" s="487"/>
      <c r="B21" s="56"/>
      <c r="C21" s="258"/>
      <c r="D21" s="252"/>
      <c r="E21" s="422"/>
      <c r="F21" s="422"/>
      <c r="G21" s="256"/>
      <c r="H21" s="258"/>
      <c r="I21" s="248"/>
      <c r="J21" s="259"/>
      <c r="K21" s="257"/>
      <c r="L21" s="257"/>
      <c r="M21" s="483"/>
      <c r="N21" s="257"/>
      <c r="O21" s="257"/>
      <c r="P21" s="257"/>
      <c r="Q21" s="295"/>
      <c r="R21" s="296"/>
      <c r="S21" s="294"/>
      <c r="T21" s="489"/>
      <c r="U21" s="249"/>
      <c r="V21" s="314"/>
      <c r="W21" s="434"/>
      <c r="X21" s="440"/>
      <c r="Y21" s="477"/>
      <c r="Z21" s="472"/>
      <c r="AA21" s="462"/>
      <c r="AB21" s="771"/>
      <c r="AC21" s="422"/>
      <c r="AD21" s="254"/>
      <c r="AE21" s="338"/>
      <c r="AF21" s="339"/>
      <c r="AG21" s="339"/>
      <c r="AH21" s="33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.75" hidden="1">
      <c r="A22" s="205"/>
      <c r="B22" s="56"/>
      <c r="C22" s="258"/>
      <c r="D22" s="252"/>
      <c r="E22" s="422"/>
      <c r="F22" s="422"/>
      <c r="G22" s="256"/>
      <c r="H22" s="258"/>
      <c r="I22" s="248"/>
      <c r="J22" s="259"/>
      <c r="K22" s="256"/>
      <c r="L22" s="256"/>
      <c r="M22" s="483"/>
      <c r="N22" s="256"/>
      <c r="O22" s="256"/>
      <c r="P22" s="256"/>
      <c r="Q22" s="295"/>
      <c r="R22" s="297"/>
      <c r="S22" s="317"/>
      <c r="T22" s="245"/>
      <c r="U22" s="249"/>
      <c r="V22" s="314"/>
      <c r="W22" s="434"/>
      <c r="X22" s="440"/>
      <c r="Y22" s="473"/>
      <c r="Z22" s="474"/>
      <c r="AA22" s="460"/>
      <c r="AB22" s="771"/>
      <c r="AC22" s="422"/>
      <c r="AD22" s="254"/>
      <c r="AE22" s="254"/>
      <c r="AF22" s="333"/>
      <c r="AG22" s="333"/>
      <c r="AH22" s="33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2.75" hidden="1">
      <c r="A23" s="100"/>
      <c r="B23" s="56"/>
      <c r="C23" s="248"/>
      <c r="D23" s="259"/>
      <c r="E23" s="271"/>
      <c r="F23" s="271"/>
      <c r="G23" s="268"/>
      <c r="H23" s="248"/>
      <c r="I23" s="248"/>
      <c r="J23" s="259"/>
      <c r="K23" s="242"/>
      <c r="L23" s="242"/>
      <c r="M23" s="484"/>
      <c r="N23" s="242"/>
      <c r="O23" s="242"/>
      <c r="P23" s="242"/>
      <c r="Q23" s="298"/>
      <c r="R23" s="297"/>
      <c r="S23" s="244"/>
      <c r="T23" s="270"/>
      <c r="U23" s="269"/>
      <c r="V23" s="314"/>
      <c r="W23" s="437"/>
      <c r="X23" s="441"/>
      <c r="Y23" s="438"/>
      <c r="Z23" s="474"/>
      <c r="AA23" s="460"/>
      <c r="AB23" s="771"/>
      <c r="AC23" s="271"/>
      <c r="AD23" s="268"/>
      <c r="AE23" s="268"/>
      <c r="AF23" s="333"/>
      <c r="AG23" s="333"/>
      <c r="AH23" s="340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2.75" hidden="1">
      <c r="A24" s="488"/>
      <c r="B24" s="171"/>
      <c r="C24" s="248"/>
      <c r="D24" s="271"/>
      <c r="E24" s="271"/>
      <c r="F24" s="271"/>
      <c r="G24" s="268"/>
      <c r="H24" s="248"/>
      <c r="I24" s="364"/>
      <c r="J24" s="259"/>
      <c r="K24" s="256"/>
      <c r="L24" s="257"/>
      <c r="M24" s="256"/>
      <c r="N24" s="256"/>
      <c r="O24" s="256"/>
      <c r="P24" s="256"/>
      <c r="Q24" s="295"/>
      <c r="R24" s="296"/>
      <c r="S24" s="317"/>
      <c r="T24" s="366"/>
      <c r="U24" s="269"/>
      <c r="V24" s="314"/>
      <c r="W24" s="437"/>
      <c r="X24" s="435"/>
      <c r="Y24" s="438"/>
      <c r="Z24" s="474"/>
      <c r="AA24" s="460"/>
      <c r="AB24" s="771"/>
      <c r="AC24" s="271"/>
      <c r="AD24" s="268"/>
      <c r="AE24" s="268"/>
      <c r="AF24" s="333"/>
      <c r="AG24" s="333"/>
      <c r="AH24" s="340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.75" hidden="1">
      <c r="A25" s="133"/>
      <c r="B25" s="56"/>
      <c r="C25" s="65"/>
      <c r="D25" s="68"/>
      <c r="E25" s="68"/>
      <c r="F25" s="68"/>
      <c r="G25" s="67"/>
      <c r="H25" s="65"/>
      <c r="I25" s="65"/>
      <c r="J25" s="66"/>
      <c r="K25" s="198"/>
      <c r="L25" s="198"/>
      <c r="M25" s="485"/>
      <c r="N25" s="198"/>
      <c r="O25" s="198"/>
      <c r="P25" s="198"/>
      <c r="Q25" s="67"/>
      <c r="R25" s="104"/>
      <c r="S25" s="103"/>
      <c r="T25" s="219"/>
      <c r="U25" s="163"/>
      <c r="V25" s="314"/>
      <c r="W25" s="437"/>
      <c r="X25" s="441"/>
      <c r="Y25" s="438"/>
      <c r="Z25" s="474"/>
      <c r="AA25" s="460"/>
      <c r="AB25" s="771"/>
      <c r="AC25" s="68"/>
      <c r="AD25" s="67"/>
      <c r="AE25" s="67"/>
      <c r="AF25" s="290"/>
      <c r="AG25" s="290"/>
      <c r="AH25" s="179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2.75" hidden="1">
      <c r="A26" s="286"/>
      <c r="B26" s="56"/>
      <c r="C26" s="65"/>
      <c r="D26" s="68"/>
      <c r="E26" s="68"/>
      <c r="F26" s="68"/>
      <c r="G26" s="67"/>
      <c r="H26" s="65"/>
      <c r="I26" s="364"/>
      <c r="J26" s="66"/>
      <c r="K26" s="198"/>
      <c r="L26" s="198"/>
      <c r="M26" s="485"/>
      <c r="N26" s="198"/>
      <c r="O26" s="198"/>
      <c r="P26" s="198"/>
      <c r="Q26" s="67"/>
      <c r="R26" s="296"/>
      <c r="S26" s="365"/>
      <c r="T26" s="367"/>
      <c r="U26" s="163"/>
      <c r="V26" s="314"/>
      <c r="W26" s="437"/>
      <c r="X26" s="441"/>
      <c r="Y26" s="438"/>
      <c r="Z26" s="474"/>
      <c r="AA26" s="460"/>
      <c r="AB26" s="771"/>
      <c r="AC26" s="68"/>
      <c r="AD26" s="67"/>
      <c r="AE26" s="67"/>
      <c r="AF26" s="290"/>
      <c r="AG26" s="290"/>
      <c r="AH26" s="179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3.5" hidden="1" thickBot="1">
      <c r="A27" s="286">
        <v>1</v>
      </c>
      <c r="B27" s="56" t="s">
        <v>110</v>
      </c>
      <c r="C27" s="64"/>
      <c r="D27" s="67"/>
      <c r="E27" s="67"/>
      <c r="F27" s="67"/>
      <c r="G27" s="67"/>
      <c r="H27" s="64"/>
      <c r="I27" s="364">
        <f aca="true" t="shared" si="0" ref="I27:I41">J27+N27+O27+P27+Q27+R27</f>
        <v>0</v>
      </c>
      <c r="J27" s="66">
        <f>K27+M27</f>
        <v>0</v>
      </c>
      <c r="K27" s="198"/>
      <c r="L27" s="67"/>
      <c r="M27" s="485"/>
      <c r="N27" s="198"/>
      <c r="O27" s="198"/>
      <c r="P27" s="198"/>
      <c r="Q27" s="67"/>
      <c r="R27" s="296"/>
      <c r="S27" s="365">
        <f>R27+T27</f>
        <v>0</v>
      </c>
      <c r="T27" s="367"/>
      <c r="U27" s="197"/>
      <c r="V27" s="314">
        <f>T27+I27</f>
        <v>0</v>
      </c>
      <c r="W27" s="437"/>
      <c r="X27" s="441"/>
      <c r="Y27" s="438"/>
      <c r="Z27" s="474"/>
      <c r="AA27" s="460"/>
      <c r="AB27" s="771"/>
      <c r="AC27" s="68"/>
      <c r="AD27" s="67"/>
      <c r="AE27" s="67"/>
      <c r="AF27" s="290"/>
      <c r="AG27" s="290"/>
      <c r="AH27" s="179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3.5" hidden="1" thickBot="1">
      <c r="A28" s="159"/>
      <c r="B28" s="56"/>
      <c r="C28" s="134"/>
      <c r="D28" s="135"/>
      <c r="E28" s="423"/>
      <c r="F28" s="423"/>
      <c r="G28" s="160"/>
      <c r="H28" s="136"/>
      <c r="I28" s="65">
        <f t="shared" si="0"/>
        <v>0</v>
      </c>
      <c r="J28" s="280">
        <f>K28+M28</f>
        <v>0</v>
      </c>
      <c r="K28" s="160"/>
      <c r="L28" s="160"/>
      <c r="M28" s="486"/>
      <c r="N28" s="287"/>
      <c r="O28" s="160"/>
      <c r="P28" s="160"/>
      <c r="Q28" s="318"/>
      <c r="R28" s="318"/>
      <c r="S28" s="103">
        <f>R28+T28</f>
        <v>0</v>
      </c>
      <c r="T28" s="319"/>
      <c r="U28" s="224"/>
      <c r="V28" s="314">
        <f>T28+I28</f>
        <v>0</v>
      </c>
      <c r="W28" s="439"/>
      <c r="X28" s="443"/>
      <c r="Y28" s="478"/>
      <c r="Z28" s="479"/>
      <c r="AA28" s="463"/>
      <c r="AB28" s="772"/>
      <c r="AC28" s="695"/>
      <c r="AD28" s="341"/>
      <c r="AE28" s="341"/>
      <c r="AF28" s="341"/>
      <c r="AG28" s="341"/>
      <c r="AH28" s="342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7.25" customHeight="1" thickBot="1">
      <c r="A29" s="164"/>
      <c r="B29" s="36" t="s">
        <v>35</v>
      </c>
      <c r="C29" s="93">
        <f>D29+G29</f>
        <v>0</v>
      </c>
      <c r="D29" s="94">
        <f>SUM(D19:D23)</f>
        <v>0</v>
      </c>
      <c r="E29" s="94"/>
      <c r="F29" s="94">
        <f>SUM(F19:F23)</f>
        <v>0</v>
      </c>
      <c r="G29" s="94">
        <f>SUM(G19:G23)</f>
        <v>0</v>
      </c>
      <c r="H29" s="144">
        <f>SUM(H19:H23)</f>
        <v>0</v>
      </c>
      <c r="I29" s="95">
        <f>J29+N29+O29+P29+Q29+R29</f>
        <v>0</v>
      </c>
      <c r="J29" s="94">
        <f>SUM(J17:J28)</f>
        <v>0</v>
      </c>
      <c r="K29" s="94">
        <f aca="true" t="shared" si="1" ref="K29:R29">SUM(K17:K28)</f>
        <v>0</v>
      </c>
      <c r="L29" s="94">
        <f t="shared" si="1"/>
        <v>0</v>
      </c>
      <c r="M29" s="94">
        <f t="shared" si="1"/>
        <v>0</v>
      </c>
      <c r="N29" s="94">
        <f t="shared" si="1"/>
        <v>0</v>
      </c>
      <c r="O29" s="94">
        <f t="shared" si="1"/>
        <v>0</v>
      </c>
      <c r="P29" s="94">
        <f t="shared" si="1"/>
        <v>0</v>
      </c>
      <c r="Q29" s="94">
        <f t="shared" si="1"/>
        <v>0</v>
      </c>
      <c r="R29" s="94">
        <f t="shared" si="1"/>
        <v>0</v>
      </c>
      <c r="S29" s="94">
        <f aca="true" t="shared" si="2" ref="S29:AH29">SUM(S17:S27)</f>
        <v>15387</v>
      </c>
      <c r="T29" s="144">
        <f t="shared" si="2"/>
        <v>15387</v>
      </c>
      <c r="U29" s="95">
        <f t="shared" si="2"/>
        <v>0</v>
      </c>
      <c r="V29" s="322">
        <f>SUM(V17:V28)</f>
        <v>15387</v>
      </c>
      <c r="W29" s="206">
        <f t="shared" si="2"/>
        <v>15387</v>
      </c>
      <c r="X29" s="146">
        <f t="shared" si="2"/>
        <v>0</v>
      </c>
      <c r="Y29" s="146">
        <f t="shared" si="2"/>
        <v>0</v>
      </c>
      <c r="Z29" s="380">
        <f t="shared" si="2"/>
        <v>0</v>
      </c>
      <c r="AA29" s="464">
        <f t="shared" si="2"/>
        <v>0</v>
      </c>
      <c r="AB29" s="592">
        <f>SUM(AB17:AB28)</f>
        <v>0</v>
      </c>
      <c r="AC29" s="94">
        <f t="shared" si="2"/>
        <v>0</v>
      </c>
      <c r="AD29" s="146">
        <f t="shared" si="2"/>
        <v>0</v>
      </c>
      <c r="AE29" s="146">
        <f t="shared" si="2"/>
        <v>0</v>
      </c>
      <c r="AF29" s="289">
        <f t="shared" si="2"/>
        <v>0</v>
      </c>
      <c r="AG29" s="289">
        <f t="shared" si="2"/>
        <v>0</v>
      </c>
      <c r="AH29" s="343">
        <f t="shared" si="2"/>
        <v>0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>
      <c r="A30" s="710">
        <v>3</v>
      </c>
      <c r="B30" s="165" t="s">
        <v>117</v>
      </c>
      <c r="C30" s="107">
        <f>D30+E30+G30</f>
        <v>0</v>
      </c>
      <c r="D30" s="166"/>
      <c r="E30" s="424"/>
      <c r="F30" s="424"/>
      <c r="G30" s="167"/>
      <c r="H30" s="168"/>
      <c r="I30" s="169">
        <f t="shared" si="0"/>
        <v>0</v>
      </c>
      <c r="J30" s="170"/>
      <c r="K30" s="167"/>
      <c r="L30" s="167"/>
      <c r="M30" s="167"/>
      <c r="N30" s="167"/>
      <c r="O30" s="67"/>
      <c r="P30" s="67"/>
      <c r="Q30" s="155"/>
      <c r="R30" s="155"/>
      <c r="S30" s="103">
        <f>R30+T30</f>
        <v>-58226</v>
      </c>
      <c r="T30" s="162">
        <v>-58226</v>
      </c>
      <c r="U30" s="197"/>
      <c r="V30" s="315">
        <f aca="true" t="shared" si="3" ref="V30:V37">T30+I30</f>
        <v>-58226</v>
      </c>
      <c r="W30" s="66">
        <v>-58226</v>
      </c>
      <c r="X30" s="67"/>
      <c r="Y30" s="67"/>
      <c r="Z30" s="712"/>
      <c r="AA30" s="713"/>
      <c r="AB30" s="773"/>
      <c r="AC30" s="68"/>
      <c r="AD30" s="67"/>
      <c r="AE30" s="67"/>
      <c r="AF30" s="714"/>
      <c r="AG30" s="714"/>
      <c r="AH30" s="179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2.75">
      <c r="A31" s="286">
        <v>1</v>
      </c>
      <c r="B31" s="56" t="s">
        <v>121</v>
      </c>
      <c r="C31" s="65">
        <f>D31+E31+G31</f>
        <v>0</v>
      </c>
      <c r="D31" s="68"/>
      <c r="E31" s="68"/>
      <c r="F31" s="68"/>
      <c r="G31" s="68"/>
      <c r="H31" s="65"/>
      <c r="I31" s="745">
        <f t="shared" si="0"/>
        <v>772</v>
      </c>
      <c r="J31" s="755"/>
      <c r="K31" s="755"/>
      <c r="L31" s="755"/>
      <c r="M31" s="755"/>
      <c r="N31" s="755"/>
      <c r="O31" s="755"/>
      <c r="P31" s="755"/>
      <c r="Q31" s="745"/>
      <c r="R31" s="745">
        <v>772</v>
      </c>
      <c r="S31" s="520">
        <f>R31+T31</f>
        <v>1772</v>
      </c>
      <c r="T31" s="756">
        <v>1000</v>
      </c>
      <c r="U31" s="743"/>
      <c r="V31" s="744">
        <f t="shared" si="3"/>
        <v>1772</v>
      </c>
      <c r="W31" s="516">
        <v>1772</v>
      </c>
      <c r="X31" s="757"/>
      <c r="Y31" s="757"/>
      <c r="Z31" s="758"/>
      <c r="AA31" s="759"/>
      <c r="AB31" s="774"/>
      <c r="AC31" s="755"/>
      <c r="AD31" s="757"/>
      <c r="AE31" s="757"/>
      <c r="AF31" s="760"/>
      <c r="AG31" s="760"/>
      <c r="AH31" s="761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3.5" thickBot="1">
      <c r="A32" s="51">
        <v>3</v>
      </c>
      <c r="B32" s="56" t="s">
        <v>123</v>
      </c>
      <c r="C32" s="65">
        <f>D32+E32+G32</f>
        <v>0</v>
      </c>
      <c r="D32" s="68"/>
      <c r="E32" s="68"/>
      <c r="F32" s="68"/>
      <c r="G32" s="68"/>
      <c r="H32" s="65"/>
      <c r="I32" s="65">
        <f t="shared" si="0"/>
        <v>14212</v>
      </c>
      <c r="J32" s="68">
        <v>790</v>
      </c>
      <c r="K32" s="68"/>
      <c r="L32" s="68"/>
      <c r="M32" s="68">
        <v>790</v>
      </c>
      <c r="N32" s="68"/>
      <c r="O32" s="68"/>
      <c r="P32" s="68"/>
      <c r="Q32" s="65">
        <v>3168</v>
      </c>
      <c r="R32" s="65">
        <v>10254</v>
      </c>
      <c r="S32" s="66">
        <f>R32+T32</f>
        <v>10254</v>
      </c>
      <c r="T32" s="219"/>
      <c r="U32" s="72"/>
      <c r="V32" s="204">
        <f t="shared" si="3"/>
        <v>14212</v>
      </c>
      <c r="W32" s="66">
        <v>14212</v>
      </c>
      <c r="X32" s="67"/>
      <c r="Y32" s="67"/>
      <c r="Z32" s="715"/>
      <c r="AA32" s="716"/>
      <c r="AB32" s="10"/>
      <c r="AC32" s="68"/>
      <c r="AD32" s="67"/>
      <c r="AE32" s="67"/>
      <c r="AF32" s="717"/>
      <c r="AG32" s="717"/>
      <c r="AH32" s="179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2.75" hidden="1">
      <c r="A33" s="51">
        <v>3</v>
      </c>
      <c r="B33" s="56"/>
      <c r="C33" s="65"/>
      <c r="D33" s="68"/>
      <c r="E33" s="68"/>
      <c r="F33" s="68"/>
      <c r="G33" s="68"/>
      <c r="H33" s="65"/>
      <c r="I33" s="65">
        <f t="shared" si="0"/>
        <v>0</v>
      </c>
      <c r="J33" s="68"/>
      <c r="K33" s="68"/>
      <c r="L33" s="68"/>
      <c r="M33" s="68"/>
      <c r="N33" s="68"/>
      <c r="O33" s="68"/>
      <c r="P33" s="68"/>
      <c r="Q33" s="65"/>
      <c r="R33" s="65"/>
      <c r="S33" s="66">
        <f>R33+T33</f>
        <v>0</v>
      </c>
      <c r="T33" s="219"/>
      <c r="U33" s="72"/>
      <c r="V33" s="204">
        <f t="shared" si="3"/>
        <v>0</v>
      </c>
      <c r="W33" s="66"/>
      <c r="X33" s="67"/>
      <c r="Y33" s="67"/>
      <c r="Z33" s="715"/>
      <c r="AA33" s="716"/>
      <c r="AB33" s="10"/>
      <c r="AC33" s="68"/>
      <c r="AD33" s="67"/>
      <c r="AE33" s="67"/>
      <c r="AF33" s="717"/>
      <c r="AG33" s="717"/>
      <c r="AH33" s="179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.75" hidden="1">
      <c r="A34" s="100">
        <v>3</v>
      </c>
      <c r="B34" s="172"/>
      <c r="C34" s="101"/>
      <c r="D34" s="102"/>
      <c r="E34" s="102"/>
      <c r="F34" s="102"/>
      <c r="G34" s="102"/>
      <c r="H34" s="101"/>
      <c r="I34" s="65">
        <f t="shared" si="0"/>
        <v>0</v>
      </c>
      <c r="J34" s="102"/>
      <c r="K34" s="102"/>
      <c r="L34" s="102"/>
      <c r="M34" s="102"/>
      <c r="N34" s="102"/>
      <c r="O34" s="102"/>
      <c r="P34" s="102"/>
      <c r="Q34" s="101"/>
      <c r="R34" s="101"/>
      <c r="S34" s="103">
        <f>R34+T34</f>
        <v>0</v>
      </c>
      <c r="T34" s="218"/>
      <c r="U34" s="72"/>
      <c r="V34" s="204">
        <f t="shared" si="3"/>
        <v>0</v>
      </c>
      <c r="W34" s="103"/>
      <c r="X34" s="316"/>
      <c r="Y34" s="316"/>
      <c r="Z34" s="712"/>
      <c r="AA34" s="713"/>
      <c r="AB34" s="773"/>
      <c r="AC34" s="102"/>
      <c r="AD34" s="316"/>
      <c r="AE34" s="316"/>
      <c r="AF34" s="714"/>
      <c r="AG34" s="714"/>
      <c r="AH34" s="181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3.5" hidden="1" thickBot="1">
      <c r="A35" s="763"/>
      <c r="B35" s="172"/>
      <c r="C35" s="101"/>
      <c r="D35" s="102"/>
      <c r="E35" s="102"/>
      <c r="F35" s="102"/>
      <c r="G35" s="102"/>
      <c r="H35" s="101"/>
      <c r="I35" s="101">
        <f t="shared" si="0"/>
        <v>0</v>
      </c>
      <c r="J35" s="102"/>
      <c r="K35" s="102"/>
      <c r="L35" s="102"/>
      <c r="M35" s="102"/>
      <c r="N35" s="102"/>
      <c r="O35" s="102"/>
      <c r="P35" s="102"/>
      <c r="Q35" s="101"/>
      <c r="R35" s="101"/>
      <c r="S35" s="103">
        <f aca="true" t="shared" si="4" ref="S35:S42">R35+T35</f>
        <v>0</v>
      </c>
      <c r="T35" s="218"/>
      <c r="U35" s="104"/>
      <c r="V35" s="315">
        <f t="shared" si="3"/>
        <v>0</v>
      </c>
      <c r="W35" s="103"/>
      <c r="X35" s="316"/>
      <c r="Y35" s="316"/>
      <c r="Z35" s="712"/>
      <c r="AA35" s="713"/>
      <c r="AB35" s="773"/>
      <c r="AC35" s="102"/>
      <c r="AD35" s="316"/>
      <c r="AE35" s="316"/>
      <c r="AF35" s="714"/>
      <c r="AG35" s="714"/>
      <c r="AH35" s="181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.75" hidden="1">
      <c r="A36" s="105"/>
      <c r="B36" s="172"/>
      <c r="C36" s="101"/>
      <c r="D36" s="102"/>
      <c r="E36" s="102"/>
      <c r="F36" s="102"/>
      <c r="G36" s="102"/>
      <c r="H36" s="101"/>
      <c r="I36" s="101">
        <f t="shared" si="0"/>
        <v>0</v>
      </c>
      <c r="J36" s="102"/>
      <c r="K36" s="102"/>
      <c r="L36" s="102"/>
      <c r="M36" s="102"/>
      <c r="N36" s="102"/>
      <c r="O36" s="102"/>
      <c r="P36" s="102"/>
      <c r="Q36" s="101"/>
      <c r="R36" s="101"/>
      <c r="S36" s="103">
        <f t="shared" si="4"/>
        <v>0</v>
      </c>
      <c r="T36" s="218"/>
      <c r="U36" s="104"/>
      <c r="V36" s="315">
        <f t="shared" si="3"/>
        <v>0</v>
      </c>
      <c r="W36" s="103"/>
      <c r="X36" s="316"/>
      <c r="Y36" s="316"/>
      <c r="Z36" s="712"/>
      <c r="AA36" s="713"/>
      <c r="AB36" s="773"/>
      <c r="AC36" s="102"/>
      <c r="AD36" s="316"/>
      <c r="AE36" s="316"/>
      <c r="AF36" s="714"/>
      <c r="AG36" s="714"/>
      <c r="AH36" s="181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.75" hidden="1">
      <c r="A37" s="105"/>
      <c r="B37" s="172"/>
      <c r="C37" s="101"/>
      <c r="D37" s="102"/>
      <c r="E37" s="102"/>
      <c r="F37" s="102"/>
      <c r="G37" s="102"/>
      <c r="H37" s="101"/>
      <c r="I37" s="101">
        <f t="shared" si="0"/>
        <v>0</v>
      </c>
      <c r="J37" s="102"/>
      <c r="K37" s="102"/>
      <c r="L37" s="102"/>
      <c r="M37" s="102"/>
      <c r="N37" s="102"/>
      <c r="O37" s="102"/>
      <c r="P37" s="102"/>
      <c r="Q37" s="101"/>
      <c r="R37" s="101"/>
      <c r="S37" s="103">
        <f t="shared" si="4"/>
        <v>0</v>
      </c>
      <c r="T37" s="218"/>
      <c r="U37" s="104"/>
      <c r="V37" s="315">
        <f t="shared" si="3"/>
        <v>0</v>
      </c>
      <c r="W37" s="103"/>
      <c r="X37" s="316"/>
      <c r="Y37" s="316"/>
      <c r="Z37" s="712"/>
      <c r="AA37" s="713"/>
      <c r="AB37" s="773"/>
      <c r="AC37" s="102"/>
      <c r="AD37" s="316"/>
      <c r="AE37" s="316"/>
      <c r="AF37" s="714"/>
      <c r="AG37" s="714"/>
      <c r="AH37" s="181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 hidden="1">
      <c r="A38" s="105"/>
      <c r="B38" s="172"/>
      <c r="C38" s="101"/>
      <c r="D38" s="102"/>
      <c r="E38" s="102"/>
      <c r="F38" s="102"/>
      <c r="G38" s="102"/>
      <c r="H38" s="101"/>
      <c r="I38" s="101">
        <f t="shared" si="0"/>
        <v>0</v>
      </c>
      <c r="J38" s="102"/>
      <c r="K38" s="102"/>
      <c r="L38" s="102"/>
      <c r="M38" s="102"/>
      <c r="N38" s="102"/>
      <c r="O38" s="102"/>
      <c r="P38" s="102"/>
      <c r="Q38" s="101"/>
      <c r="R38" s="101"/>
      <c r="S38" s="103">
        <f t="shared" si="4"/>
        <v>0</v>
      </c>
      <c r="T38" s="218"/>
      <c r="U38" s="104"/>
      <c r="V38" s="315"/>
      <c r="W38" s="103"/>
      <c r="X38" s="316"/>
      <c r="Y38" s="316"/>
      <c r="Z38" s="712"/>
      <c r="AA38" s="713"/>
      <c r="AB38" s="773"/>
      <c r="AC38" s="102"/>
      <c r="AD38" s="316"/>
      <c r="AE38" s="316"/>
      <c r="AF38" s="714"/>
      <c r="AG38" s="714"/>
      <c r="AH38" s="181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.75" hidden="1">
      <c r="A39" s="105"/>
      <c r="B39" s="172"/>
      <c r="C39" s="101"/>
      <c r="D39" s="102"/>
      <c r="E39" s="102"/>
      <c r="F39" s="102"/>
      <c r="G39" s="102"/>
      <c r="H39" s="101"/>
      <c r="I39" s="101">
        <f t="shared" si="0"/>
        <v>0</v>
      </c>
      <c r="J39" s="102"/>
      <c r="K39" s="102"/>
      <c r="L39" s="102"/>
      <c r="M39" s="102"/>
      <c r="N39" s="102"/>
      <c r="O39" s="102"/>
      <c r="P39" s="102"/>
      <c r="Q39" s="101"/>
      <c r="R39" s="101"/>
      <c r="S39" s="103">
        <f t="shared" si="4"/>
        <v>0</v>
      </c>
      <c r="T39" s="218"/>
      <c r="U39" s="104"/>
      <c r="V39" s="315"/>
      <c r="W39" s="103"/>
      <c r="X39" s="316"/>
      <c r="Y39" s="316"/>
      <c r="Z39" s="712"/>
      <c r="AA39" s="713"/>
      <c r="AB39" s="773"/>
      <c r="AC39" s="102"/>
      <c r="AD39" s="316"/>
      <c r="AE39" s="316"/>
      <c r="AF39" s="714"/>
      <c r="AG39" s="714"/>
      <c r="AH39" s="181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 hidden="1">
      <c r="A40" s="105"/>
      <c r="B40" s="172"/>
      <c r="C40" s="101"/>
      <c r="D40" s="102"/>
      <c r="E40" s="102"/>
      <c r="F40" s="102"/>
      <c r="G40" s="102"/>
      <c r="H40" s="101"/>
      <c r="I40" s="101">
        <f t="shared" si="0"/>
        <v>0</v>
      </c>
      <c r="J40" s="102"/>
      <c r="K40" s="102"/>
      <c r="L40" s="102"/>
      <c r="M40" s="102"/>
      <c r="N40" s="102"/>
      <c r="O40" s="102"/>
      <c r="P40" s="102"/>
      <c r="Q40" s="101"/>
      <c r="R40" s="101"/>
      <c r="S40" s="103">
        <f t="shared" si="4"/>
        <v>0</v>
      </c>
      <c r="T40" s="218"/>
      <c r="U40" s="104"/>
      <c r="V40" s="315"/>
      <c r="W40" s="103"/>
      <c r="X40" s="316"/>
      <c r="Y40" s="316"/>
      <c r="Z40" s="712"/>
      <c r="AA40" s="713"/>
      <c r="AB40" s="773"/>
      <c r="AC40" s="102"/>
      <c r="AD40" s="316"/>
      <c r="AE40" s="316"/>
      <c r="AF40" s="714"/>
      <c r="AG40" s="714"/>
      <c r="AH40" s="181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 hidden="1">
      <c r="A41" s="105"/>
      <c r="B41" s="172"/>
      <c r="C41" s="101"/>
      <c r="D41" s="102"/>
      <c r="E41" s="102"/>
      <c r="F41" s="102"/>
      <c r="G41" s="102"/>
      <c r="H41" s="101"/>
      <c r="I41" s="101">
        <f t="shared" si="0"/>
        <v>0</v>
      </c>
      <c r="J41" s="102"/>
      <c r="K41" s="102"/>
      <c r="L41" s="102"/>
      <c r="M41" s="102"/>
      <c r="N41" s="102"/>
      <c r="O41" s="102"/>
      <c r="P41" s="102"/>
      <c r="Q41" s="101"/>
      <c r="R41" s="101"/>
      <c r="S41" s="103">
        <f t="shared" si="4"/>
        <v>0</v>
      </c>
      <c r="T41" s="218"/>
      <c r="U41" s="104"/>
      <c r="V41" s="315"/>
      <c r="W41" s="103"/>
      <c r="X41" s="316"/>
      <c r="Y41" s="316"/>
      <c r="Z41" s="712"/>
      <c r="AA41" s="713"/>
      <c r="AB41" s="773"/>
      <c r="AC41" s="102"/>
      <c r="AD41" s="316"/>
      <c r="AE41" s="316"/>
      <c r="AF41" s="714"/>
      <c r="AG41" s="714"/>
      <c r="AH41" s="181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3.5" hidden="1" thickBot="1">
      <c r="A42" s="105"/>
      <c r="B42" s="172"/>
      <c r="C42" s="101"/>
      <c r="D42" s="102"/>
      <c r="E42" s="102"/>
      <c r="F42" s="102"/>
      <c r="G42" s="102"/>
      <c r="H42" s="101"/>
      <c r="I42" s="101">
        <f>J42+N42+O42+P42+Q42</f>
        <v>0</v>
      </c>
      <c r="J42" s="102"/>
      <c r="K42" s="102"/>
      <c r="L42" s="102"/>
      <c r="M42" s="102"/>
      <c r="N42" s="102"/>
      <c r="O42" s="102"/>
      <c r="P42" s="102"/>
      <c r="Q42" s="101"/>
      <c r="R42" s="101"/>
      <c r="S42" s="103">
        <f t="shared" si="4"/>
        <v>0</v>
      </c>
      <c r="T42" s="218"/>
      <c r="U42" s="104"/>
      <c r="V42" s="315">
        <f>I42+T42</f>
        <v>0</v>
      </c>
      <c r="W42" s="103"/>
      <c r="X42" s="316"/>
      <c r="Y42" s="316"/>
      <c r="Z42" s="712"/>
      <c r="AA42" s="713"/>
      <c r="AB42" s="773"/>
      <c r="AC42" s="102"/>
      <c r="AD42" s="316"/>
      <c r="AE42" s="316"/>
      <c r="AF42" s="714"/>
      <c r="AG42" s="714"/>
      <c r="AH42" s="181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3.5" thickBot="1">
      <c r="A43" s="118"/>
      <c r="B43" s="36" t="s">
        <v>36</v>
      </c>
      <c r="C43" s="93">
        <f aca="true" t="shared" si="5" ref="C43:U43">SUM(C30:C42)</f>
        <v>0</v>
      </c>
      <c r="D43" s="94">
        <f t="shared" si="5"/>
        <v>0</v>
      </c>
      <c r="E43" s="94"/>
      <c r="F43" s="94"/>
      <c r="G43" s="94">
        <f t="shared" si="5"/>
        <v>0</v>
      </c>
      <c r="H43" s="93">
        <f t="shared" si="5"/>
        <v>0</v>
      </c>
      <c r="I43" s="93">
        <f t="shared" si="5"/>
        <v>14984</v>
      </c>
      <c r="J43" s="94">
        <f t="shared" si="5"/>
        <v>790</v>
      </c>
      <c r="K43" s="94">
        <f t="shared" si="5"/>
        <v>0</v>
      </c>
      <c r="L43" s="94"/>
      <c r="M43" s="94">
        <f t="shared" si="5"/>
        <v>790</v>
      </c>
      <c r="N43" s="94">
        <f t="shared" si="5"/>
        <v>0</v>
      </c>
      <c r="O43" s="94">
        <f t="shared" si="5"/>
        <v>0</v>
      </c>
      <c r="P43" s="94">
        <f t="shared" si="5"/>
        <v>0</v>
      </c>
      <c r="Q43" s="93">
        <f t="shared" si="5"/>
        <v>3168</v>
      </c>
      <c r="R43" s="93">
        <f t="shared" si="5"/>
        <v>11026</v>
      </c>
      <c r="S43" s="206">
        <f t="shared" si="5"/>
        <v>-46200</v>
      </c>
      <c r="T43" s="144">
        <f t="shared" si="5"/>
        <v>-57226</v>
      </c>
      <c r="U43" s="95">
        <f t="shared" si="5"/>
        <v>0</v>
      </c>
      <c r="V43" s="322">
        <f>T43+I43</f>
        <v>-42242</v>
      </c>
      <c r="W43" s="206">
        <f>SUM(W30:W42)</f>
        <v>-42242</v>
      </c>
      <c r="X43" s="146">
        <f>SUM(X30:X42)</f>
        <v>0</v>
      </c>
      <c r="Y43" s="146"/>
      <c r="Z43" s="380">
        <f>SUM(Z30:Z42)</f>
        <v>0</v>
      </c>
      <c r="AA43" s="464"/>
      <c r="AB43" s="592"/>
      <c r="AC43" s="94"/>
      <c r="AD43" s="146"/>
      <c r="AE43" s="146"/>
      <c r="AF43" s="289"/>
      <c r="AG43" s="289"/>
      <c r="AH43" s="343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.75">
      <c r="A44" s="790">
        <v>1</v>
      </c>
      <c r="B44" s="165" t="s">
        <v>129</v>
      </c>
      <c r="C44" s="107">
        <f aca="true" t="shared" si="6" ref="C44:C50">D44+E44+G44</f>
        <v>0</v>
      </c>
      <c r="D44" s="108"/>
      <c r="E44" s="108"/>
      <c r="F44" s="108"/>
      <c r="G44" s="108"/>
      <c r="H44" s="107"/>
      <c r="I44" s="107">
        <f aca="true" t="shared" si="7" ref="I44:I55">J44+N44+O44+P44+Q44+R44</f>
        <v>0</v>
      </c>
      <c r="J44" s="108">
        <f>K44+M44</f>
        <v>0</v>
      </c>
      <c r="K44" s="108"/>
      <c r="L44" s="108"/>
      <c r="M44" s="108"/>
      <c r="N44" s="108"/>
      <c r="O44" s="108"/>
      <c r="P44" s="108"/>
      <c r="Q44" s="107"/>
      <c r="R44" s="107"/>
      <c r="S44" s="793">
        <f aca="true" t="shared" si="8" ref="S44:S51">R44+T44</f>
        <v>2843</v>
      </c>
      <c r="T44" s="791">
        <v>2843</v>
      </c>
      <c r="U44" s="789"/>
      <c r="V44" s="792">
        <f>I44+T44+U44</f>
        <v>2843</v>
      </c>
      <c r="W44" s="793">
        <v>2843</v>
      </c>
      <c r="X44" s="225"/>
      <c r="Y44" s="225"/>
      <c r="Z44" s="382"/>
      <c r="AA44" s="465"/>
      <c r="AB44" s="594"/>
      <c r="AC44" s="108"/>
      <c r="AD44" s="225"/>
      <c r="AE44" s="225"/>
      <c r="AF44" s="291"/>
      <c r="AG44" s="291"/>
      <c r="AH44" s="18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.75">
      <c r="A45" s="100">
        <v>3</v>
      </c>
      <c r="B45" s="171" t="s">
        <v>130</v>
      </c>
      <c r="C45" s="111">
        <f t="shared" si="6"/>
        <v>0</v>
      </c>
      <c r="D45" s="112"/>
      <c r="E45" s="112"/>
      <c r="F45" s="112"/>
      <c r="G45" s="112"/>
      <c r="H45" s="111"/>
      <c r="I45" s="111">
        <f t="shared" si="7"/>
        <v>75819</v>
      </c>
      <c r="J45" s="112">
        <f>K45+M45</f>
        <v>55342</v>
      </c>
      <c r="K45" s="112">
        <v>55342</v>
      </c>
      <c r="L45" s="112"/>
      <c r="M45" s="112"/>
      <c r="N45" s="112">
        <v>19370</v>
      </c>
      <c r="O45" s="112">
        <v>1107</v>
      </c>
      <c r="P45" s="112"/>
      <c r="Q45" s="111"/>
      <c r="R45" s="111"/>
      <c r="S45" s="113">
        <f t="shared" si="8"/>
        <v>0</v>
      </c>
      <c r="T45" s="185"/>
      <c r="U45" s="114"/>
      <c r="V45" s="325">
        <f aca="true" t="shared" si="9" ref="V45:V55">I45+T45+U45</f>
        <v>75819</v>
      </c>
      <c r="W45" s="113">
        <v>75819</v>
      </c>
      <c r="X45" s="226"/>
      <c r="Y45" s="226"/>
      <c r="Z45" s="383"/>
      <c r="AA45" s="466"/>
      <c r="AB45" s="595">
        <v>55342</v>
      </c>
      <c r="AC45" s="112"/>
      <c r="AD45" s="226"/>
      <c r="AE45" s="226"/>
      <c r="AF45" s="292"/>
      <c r="AG45" s="292"/>
      <c r="AH45" s="186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.75">
      <c r="A46" s="100">
        <v>3</v>
      </c>
      <c r="B46" s="171" t="s">
        <v>131</v>
      </c>
      <c r="C46" s="111">
        <f t="shared" si="6"/>
        <v>0</v>
      </c>
      <c r="D46" s="112"/>
      <c r="E46" s="112"/>
      <c r="F46" s="112"/>
      <c r="G46" s="112"/>
      <c r="H46" s="111"/>
      <c r="I46" s="111">
        <f t="shared" si="7"/>
        <v>4000</v>
      </c>
      <c r="J46" s="112"/>
      <c r="K46" s="112"/>
      <c r="L46" s="112"/>
      <c r="M46" s="112"/>
      <c r="N46" s="112"/>
      <c r="O46" s="112"/>
      <c r="P46" s="112"/>
      <c r="Q46" s="111"/>
      <c r="R46" s="111">
        <v>4000</v>
      </c>
      <c r="S46" s="113">
        <f t="shared" si="8"/>
        <v>65656</v>
      </c>
      <c r="T46" s="185">
        <v>61656</v>
      </c>
      <c r="U46" s="114"/>
      <c r="V46" s="325">
        <f t="shared" si="9"/>
        <v>65656</v>
      </c>
      <c r="W46" s="113">
        <v>65656</v>
      </c>
      <c r="X46" s="226"/>
      <c r="Y46" s="226"/>
      <c r="Z46" s="383"/>
      <c r="AA46" s="466"/>
      <c r="AB46" s="595"/>
      <c r="AC46" s="112"/>
      <c r="AD46" s="226"/>
      <c r="AE46" s="226"/>
      <c r="AF46" s="292"/>
      <c r="AG46" s="292"/>
      <c r="AH46" s="186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.75">
      <c r="A47" s="787">
        <v>1</v>
      </c>
      <c r="B47" s="171" t="s">
        <v>132</v>
      </c>
      <c r="C47" s="111">
        <f t="shared" si="6"/>
        <v>0</v>
      </c>
      <c r="D47" s="112"/>
      <c r="E47" s="112"/>
      <c r="F47" s="112"/>
      <c r="G47" s="112"/>
      <c r="H47" s="111"/>
      <c r="I47" s="777">
        <f t="shared" si="7"/>
        <v>1999</v>
      </c>
      <c r="J47" s="778"/>
      <c r="K47" s="778"/>
      <c r="L47" s="778"/>
      <c r="M47" s="778"/>
      <c r="N47" s="778"/>
      <c r="O47" s="778"/>
      <c r="P47" s="778"/>
      <c r="Q47" s="777"/>
      <c r="R47" s="777">
        <v>1999</v>
      </c>
      <c r="S47" s="779">
        <f t="shared" si="8"/>
        <v>2099</v>
      </c>
      <c r="T47" s="780">
        <v>100</v>
      </c>
      <c r="U47" s="781"/>
      <c r="V47" s="782">
        <f t="shared" si="9"/>
        <v>2099</v>
      </c>
      <c r="W47" s="779">
        <v>2099</v>
      </c>
      <c r="X47" s="783"/>
      <c r="Y47" s="783"/>
      <c r="Z47" s="784"/>
      <c r="AA47" s="785"/>
      <c r="AB47" s="786"/>
      <c r="AC47" s="112"/>
      <c r="AD47" s="226"/>
      <c r="AE47" s="226"/>
      <c r="AF47" s="292"/>
      <c r="AG47" s="292"/>
      <c r="AH47" s="186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>
      <c r="A48" s="787">
        <v>1</v>
      </c>
      <c r="B48" s="171" t="s">
        <v>136</v>
      </c>
      <c r="C48" s="111">
        <f t="shared" si="6"/>
        <v>0</v>
      </c>
      <c r="D48" s="112"/>
      <c r="E48" s="112"/>
      <c r="F48" s="112"/>
      <c r="G48" s="112"/>
      <c r="H48" s="111"/>
      <c r="I48" s="777">
        <f t="shared" si="7"/>
        <v>2350</v>
      </c>
      <c r="J48" s="112"/>
      <c r="K48" s="112"/>
      <c r="L48" s="112"/>
      <c r="M48" s="112"/>
      <c r="N48" s="112"/>
      <c r="O48" s="112"/>
      <c r="P48" s="112"/>
      <c r="Q48" s="111"/>
      <c r="R48" s="777">
        <v>2350</v>
      </c>
      <c r="S48" s="779">
        <f t="shared" si="8"/>
        <v>2350</v>
      </c>
      <c r="T48" s="780"/>
      <c r="U48" s="781"/>
      <c r="V48" s="782">
        <f t="shared" si="9"/>
        <v>2350</v>
      </c>
      <c r="W48" s="779">
        <v>2350</v>
      </c>
      <c r="X48" s="226"/>
      <c r="Y48" s="226"/>
      <c r="Z48" s="383"/>
      <c r="AA48" s="466"/>
      <c r="AB48" s="595"/>
      <c r="AC48" s="112"/>
      <c r="AD48" s="226"/>
      <c r="AE48" s="226"/>
      <c r="AF48" s="292"/>
      <c r="AG48" s="292"/>
      <c r="AH48" s="186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>
      <c r="A49" s="787">
        <v>1</v>
      </c>
      <c r="B49" s="171" t="s">
        <v>138</v>
      </c>
      <c r="C49" s="111">
        <f t="shared" si="6"/>
        <v>0</v>
      </c>
      <c r="D49" s="112"/>
      <c r="E49" s="112"/>
      <c r="F49" s="112"/>
      <c r="G49" s="112"/>
      <c r="H49" s="111"/>
      <c r="I49" s="111">
        <f t="shared" si="7"/>
        <v>0</v>
      </c>
      <c r="J49" s="112">
        <f>K49+M49</f>
        <v>0</v>
      </c>
      <c r="K49" s="112"/>
      <c r="L49" s="112"/>
      <c r="M49" s="112"/>
      <c r="N49" s="112"/>
      <c r="O49" s="112"/>
      <c r="P49" s="112"/>
      <c r="Q49" s="111"/>
      <c r="R49" s="111"/>
      <c r="S49" s="779">
        <f t="shared" si="8"/>
        <v>5931</v>
      </c>
      <c r="T49" s="780">
        <v>5931</v>
      </c>
      <c r="U49" s="781"/>
      <c r="V49" s="782">
        <f t="shared" si="9"/>
        <v>5931</v>
      </c>
      <c r="W49" s="779">
        <v>5931</v>
      </c>
      <c r="X49" s="783"/>
      <c r="Y49" s="783"/>
      <c r="Z49" s="784"/>
      <c r="AA49" s="785"/>
      <c r="AB49" s="786"/>
      <c r="AC49" s="112"/>
      <c r="AD49" s="226"/>
      <c r="AE49" s="226"/>
      <c r="AF49" s="292"/>
      <c r="AG49" s="292"/>
      <c r="AH49" s="186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3.5" thickBot="1">
      <c r="A50" s="787">
        <v>1</v>
      </c>
      <c r="B50" s="171" t="s">
        <v>139</v>
      </c>
      <c r="C50" s="111">
        <f t="shared" si="6"/>
        <v>0</v>
      </c>
      <c r="D50" s="112"/>
      <c r="E50" s="112"/>
      <c r="F50" s="112"/>
      <c r="G50" s="112"/>
      <c r="H50" s="111"/>
      <c r="I50" s="777">
        <f t="shared" si="7"/>
        <v>5535</v>
      </c>
      <c r="J50" s="112"/>
      <c r="K50" s="112"/>
      <c r="L50" s="112"/>
      <c r="M50" s="112"/>
      <c r="N50" s="112"/>
      <c r="O50" s="112"/>
      <c r="P50" s="112"/>
      <c r="Q50" s="111"/>
      <c r="R50" s="777">
        <v>5535</v>
      </c>
      <c r="S50" s="779">
        <f t="shared" si="8"/>
        <v>26135</v>
      </c>
      <c r="T50" s="780">
        <v>20600</v>
      </c>
      <c r="U50" s="781"/>
      <c r="V50" s="782">
        <f t="shared" si="9"/>
        <v>26135</v>
      </c>
      <c r="W50" s="779">
        <v>26135</v>
      </c>
      <c r="X50" s="783"/>
      <c r="Y50" s="783"/>
      <c r="Z50" s="784"/>
      <c r="AA50" s="785"/>
      <c r="AB50" s="786"/>
      <c r="AC50" s="112"/>
      <c r="AD50" s="226"/>
      <c r="AE50" s="226"/>
      <c r="AF50" s="292"/>
      <c r="AG50" s="292"/>
      <c r="AH50" s="186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.75" hidden="1">
      <c r="A51" s="787"/>
      <c r="B51" s="171"/>
      <c r="C51" s="111">
        <f>D51+G51</f>
        <v>0</v>
      </c>
      <c r="D51" s="112"/>
      <c r="E51" s="112"/>
      <c r="F51" s="112"/>
      <c r="G51" s="112"/>
      <c r="H51" s="111"/>
      <c r="I51" s="111">
        <f t="shared" si="7"/>
        <v>0</v>
      </c>
      <c r="J51" s="112"/>
      <c r="K51" s="112"/>
      <c r="L51" s="112"/>
      <c r="M51" s="112"/>
      <c r="N51" s="112"/>
      <c r="O51" s="112"/>
      <c r="P51" s="112"/>
      <c r="Q51" s="111"/>
      <c r="R51" s="111"/>
      <c r="S51" s="113">
        <f t="shared" si="8"/>
        <v>0</v>
      </c>
      <c r="T51" s="185"/>
      <c r="U51" s="114"/>
      <c r="V51" s="325">
        <f t="shared" si="9"/>
        <v>0</v>
      </c>
      <c r="W51" s="113"/>
      <c r="X51" s="226"/>
      <c r="Y51" s="226"/>
      <c r="Z51" s="383"/>
      <c r="AA51" s="466"/>
      <c r="AB51" s="595"/>
      <c r="AC51" s="112"/>
      <c r="AD51" s="226"/>
      <c r="AE51" s="226"/>
      <c r="AF51" s="292"/>
      <c r="AG51" s="292"/>
      <c r="AH51" s="186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 hidden="1">
      <c r="A52" s="205"/>
      <c r="B52" s="171"/>
      <c r="C52" s="111">
        <f>D52+G52</f>
        <v>0</v>
      </c>
      <c r="D52" s="112"/>
      <c r="E52" s="112"/>
      <c r="F52" s="112"/>
      <c r="G52" s="112"/>
      <c r="H52" s="111"/>
      <c r="I52" s="111">
        <f t="shared" si="7"/>
        <v>0</v>
      </c>
      <c r="J52" s="112"/>
      <c r="K52" s="112"/>
      <c r="L52" s="112"/>
      <c r="M52" s="112"/>
      <c r="N52" s="112"/>
      <c r="O52" s="112"/>
      <c r="P52" s="112"/>
      <c r="Q52" s="111"/>
      <c r="R52" s="111"/>
      <c r="S52" s="113"/>
      <c r="T52" s="185"/>
      <c r="U52" s="114"/>
      <c r="V52" s="325">
        <f t="shared" si="9"/>
        <v>0</v>
      </c>
      <c r="W52" s="113"/>
      <c r="X52" s="226"/>
      <c r="Y52" s="226"/>
      <c r="Z52" s="383"/>
      <c r="AA52" s="466"/>
      <c r="AB52" s="595"/>
      <c r="AC52" s="112"/>
      <c r="AD52" s="226"/>
      <c r="AE52" s="226"/>
      <c r="AF52" s="292"/>
      <c r="AG52" s="292"/>
      <c r="AH52" s="186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.75" hidden="1">
      <c r="A53" s="205"/>
      <c r="B53" s="171"/>
      <c r="C53" s="111"/>
      <c r="D53" s="112"/>
      <c r="E53" s="112"/>
      <c r="F53" s="112"/>
      <c r="G53" s="112"/>
      <c r="H53" s="111"/>
      <c r="I53" s="111">
        <f t="shared" si="7"/>
        <v>0</v>
      </c>
      <c r="J53" s="112">
        <f>K53+M53</f>
        <v>0</v>
      </c>
      <c r="K53" s="112"/>
      <c r="L53" s="112"/>
      <c r="M53" s="112"/>
      <c r="N53" s="112"/>
      <c r="O53" s="112"/>
      <c r="P53" s="112"/>
      <c r="Q53" s="111"/>
      <c r="R53" s="111"/>
      <c r="S53" s="113"/>
      <c r="T53" s="185"/>
      <c r="U53" s="114"/>
      <c r="V53" s="325">
        <f t="shared" si="9"/>
        <v>0</v>
      </c>
      <c r="W53" s="113"/>
      <c r="X53" s="226"/>
      <c r="Y53" s="226"/>
      <c r="Z53" s="383"/>
      <c r="AA53" s="466"/>
      <c r="AB53" s="595"/>
      <c r="AC53" s="112"/>
      <c r="AD53" s="226"/>
      <c r="AE53" s="226"/>
      <c r="AF53" s="292"/>
      <c r="AG53" s="292"/>
      <c r="AH53" s="186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 hidden="1">
      <c r="A54" s="205"/>
      <c r="B54" s="171"/>
      <c r="C54" s="111"/>
      <c r="D54" s="112"/>
      <c r="E54" s="112"/>
      <c r="F54" s="112"/>
      <c r="G54" s="112"/>
      <c r="H54" s="111"/>
      <c r="I54" s="111">
        <f t="shared" si="7"/>
        <v>0</v>
      </c>
      <c r="J54" s="112"/>
      <c r="K54" s="112"/>
      <c r="L54" s="112"/>
      <c r="M54" s="112"/>
      <c r="N54" s="112"/>
      <c r="O54" s="112"/>
      <c r="P54" s="112"/>
      <c r="Q54" s="111"/>
      <c r="R54" s="111"/>
      <c r="S54" s="113"/>
      <c r="T54" s="185"/>
      <c r="U54" s="114"/>
      <c r="V54" s="325">
        <f t="shared" si="9"/>
        <v>0</v>
      </c>
      <c r="W54" s="113"/>
      <c r="X54" s="226"/>
      <c r="Y54" s="226"/>
      <c r="Z54" s="383"/>
      <c r="AA54" s="466"/>
      <c r="AB54" s="595"/>
      <c r="AC54" s="112"/>
      <c r="AD54" s="226"/>
      <c r="AE54" s="226"/>
      <c r="AF54" s="292"/>
      <c r="AG54" s="292"/>
      <c r="AH54" s="186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3.5" hidden="1" thickBot="1">
      <c r="A55" s="100"/>
      <c r="B55" s="171"/>
      <c r="C55" s="111">
        <f>D55+G55</f>
        <v>0</v>
      </c>
      <c r="D55" s="112"/>
      <c r="E55" s="112"/>
      <c r="F55" s="112"/>
      <c r="G55" s="112"/>
      <c r="H55" s="111"/>
      <c r="I55" s="111">
        <f t="shared" si="7"/>
        <v>0</v>
      </c>
      <c r="J55" s="112"/>
      <c r="K55" s="112"/>
      <c r="L55" s="112"/>
      <c r="M55" s="112"/>
      <c r="N55" s="112"/>
      <c r="O55" s="112"/>
      <c r="P55" s="112"/>
      <c r="Q55" s="111"/>
      <c r="R55" s="111"/>
      <c r="S55" s="113"/>
      <c r="T55" s="185"/>
      <c r="U55" s="114"/>
      <c r="V55" s="325">
        <f t="shared" si="9"/>
        <v>0</v>
      </c>
      <c r="W55" s="113"/>
      <c r="X55" s="226"/>
      <c r="Y55" s="226"/>
      <c r="Z55" s="383"/>
      <c r="AA55" s="466"/>
      <c r="AB55" s="595"/>
      <c r="AC55" s="112"/>
      <c r="AD55" s="226"/>
      <c r="AE55" s="226"/>
      <c r="AF55" s="292"/>
      <c r="AG55" s="292"/>
      <c r="AH55" s="186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5" ht="13.5" thickBot="1">
      <c r="A56" s="118"/>
      <c r="B56" s="36" t="s">
        <v>37</v>
      </c>
      <c r="C56" s="88">
        <f aca="true" t="shared" si="10" ref="C56:W56">SUM(C44:C55)</f>
        <v>0</v>
      </c>
      <c r="D56" s="88">
        <f t="shared" si="10"/>
        <v>0</v>
      </c>
      <c r="E56" s="88"/>
      <c r="F56" s="88"/>
      <c r="G56" s="88">
        <f t="shared" si="10"/>
        <v>0</v>
      </c>
      <c r="H56" s="88">
        <f t="shared" si="10"/>
        <v>0</v>
      </c>
      <c r="I56" s="88">
        <f t="shared" si="10"/>
        <v>89703</v>
      </c>
      <c r="J56" s="88">
        <f t="shared" si="10"/>
        <v>55342</v>
      </c>
      <c r="K56" s="89">
        <f t="shared" si="10"/>
        <v>55342</v>
      </c>
      <c r="L56" s="88"/>
      <c r="M56" s="88">
        <f t="shared" si="10"/>
        <v>0</v>
      </c>
      <c r="N56" s="88">
        <f t="shared" si="10"/>
        <v>19370</v>
      </c>
      <c r="O56" s="88">
        <f t="shared" si="10"/>
        <v>1107</v>
      </c>
      <c r="P56" s="88">
        <f t="shared" si="10"/>
        <v>0</v>
      </c>
      <c r="Q56" s="88">
        <f t="shared" si="10"/>
        <v>0</v>
      </c>
      <c r="R56" s="88">
        <f t="shared" si="10"/>
        <v>13884</v>
      </c>
      <c r="S56" s="88">
        <f t="shared" si="10"/>
        <v>105014</v>
      </c>
      <c r="T56" s="143">
        <f t="shared" si="10"/>
        <v>91130</v>
      </c>
      <c r="U56" s="91">
        <f t="shared" si="10"/>
        <v>0</v>
      </c>
      <c r="V56" s="211">
        <f t="shared" si="10"/>
        <v>180833</v>
      </c>
      <c r="W56" s="97">
        <f t="shared" si="10"/>
        <v>180833</v>
      </c>
      <c r="X56" s="90">
        <f>SUM(X44:X55)</f>
        <v>0</v>
      </c>
      <c r="Y56" s="90">
        <f>SUM(Y44:Y55)</f>
        <v>0</v>
      </c>
      <c r="Z56" s="182">
        <f>SUM(Z44:Z55)</f>
        <v>0</v>
      </c>
      <c r="AA56" s="120"/>
      <c r="AB56" s="88">
        <f>SUM(AB44:AB55)</f>
        <v>55342</v>
      </c>
      <c r="AC56" s="89"/>
      <c r="AD56" s="90"/>
      <c r="AE56" s="90"/>
      <c r="AF56" s="90"/>
      <c r="AG56" s="90"/>
      <c r="AH56" s="120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2.75">
      <c r="A57" s="106">
        <v>3</v>
      </c>
      <c r="B57" s="165" t="s">
        <v>148</v>
      </c>
      <c r="C57" s="107">
        <f aca="true" t="shared" si="11" ref="C57:C66">D57+E57+G57</f>
        <v>0</v>
      </c>
      <c r="D57" s="108"/>
      <c r="E57" s="108"/>
      <c r="F57" s="108"/>
      <c r="G57" s="108"/>
      <c r="H57" s="107"/>
      <c r="I57" s="111">
        <f aca="true" t="shared" si="12" ref="I57:I70">J57+N57+O57+P57+Q57+R57</f>
        <v>8318</v>
      </c>
      <c r="J57" s="108">
        <f aca="true" t="shared" si="13" ref="J57:J62">K57+M57</f>
        <v>962</v>
      </c>
      <c r="K57" s="108">
        <v>962</v>
      </c>
      <c r="L57" s="108"/>
      <c r="M57" s="108"/>
      <c r="N57" s="108">
        <v>337</v>
      </c>
      <c r="O57" s="108">
        <v>19</v>
      </c>
      <c r="P57" s="108"/>
      <c r="Q57" s="107"/>
      <c r="R57" s="107">
        <v>7000</v>
      </c>
      <c r="S57" s="109">
        <f>R57+T57</f>
        <v>7000</v>
      </c>
      <c r="T57" s="183"/>
      <c r="U57" s="124"/>
      <c r="V57" s="325">
        <f>I57+T57</f>
        <v>8318</v>
      </c>
      <c r="W57" s="109">
        <v>8318</v>
      </c>
      <c r="X57" s="225"/>
      <c r="Y57" s="225"/>
      <c r="Z57" s="382"/>
      <c r="AA57" s="465"/>
      <c r="AB57" s="594">
        <v>962</v>
      </c>
      <c r="AC57" s="108"/>
      <c r="AD57" s="225"/>
      <c r="AE57" s="225"/>
      <c r="AF57" s="291"/>
      <c r="AG57" s="291"/>
      <c r="AH57" s="18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2.75">
      <c r="A58" s="51">
        <v>3</v>
      </c>
      <c r="B58" s="56" t="s">
        <v>154</v>
      </c>
      <c r="C58" s="111">
        <f t="shared" si="11"/>
        <v>0</v>
      </c>
      <c r="D58" s="122"/>
      <c r="E58" s="122"/>
      <c r="F58" s="122"/>
      <c r="G58" s="122"/>
      <c r="H58" s="121"/>
      <c r="I58" s="111">
        <f t="shared" si="12"/>
        <v>0</v>
      </c>
      <c r="J58" s="122">
        <f t="shared" si="13"/>
        <v>0</v>
      </c>
      <c r="K58" s="122"/>
      <c r="L58" s="122"/>
      <c r="M58" s="122"/>
      <c r="N58" s="122"/>
      <c r="O58" s="122"/>
      <c r="P58" s="122"/>
      <c r="Q58" s="121"/>
      <c r="R58" s="121"/>
      <c r="S58" s="123">
        <f aca="true" t="shared" si="14" ref="S58:S70">R58+T58</f>
        <v>55113</v>
      </c>
      <c r="T58" s="220">
        <v>55113</v>
      </c>
      <c r="U58" s="124"/>
      <c r="V58" s="326">
        <f aca="true" t="shared" si="15" ref="V58:V66">I58+T58</f>
        <v>55113</v>
      </c>
      <c r="W58" s="123">
        <v>55113</v>
      </c>
      <c r="X58" s="344"/>
      <c r="Y58" s="344"/>
      <c r="Z58" s="384"/>
      <c r="AA58" s="384"/>
      <c r="AB58" s="466"/>
      <c r="AC58" s="122"/>
      <c r="AD58" s="344"/>
      <c r="AE58" s="344"/>
      <c r="AF58" s="345"/>
      <c r="AG58" s="345"/>
      <c r="AH58" s="346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2.75">
      <c r="A59" s="741">
        <v>1</v>
      </c>
      <c r="B59" s="56" t="s">
        <v>155</v>
      </c>
      <c r="C59" s="111">
        <f t="shared" si="11"/>
        <v>0</v>
      </c>
      <c r="D59" s="122"/>
      <c r="E59" s="122"/>
      <c r="F59" s="122"/>
      <c r="G59" s="122"/>
      <c r="H59" s="121"/>
      <c r="I59" s="777">
        <f t="shared" si="12"/>
        <v>11773</v>
      </c>
      <c r="J59" s="122">
        <f t="shared" si="13"/>
        <v>0</v>
      </c>
      <c r="K59" s="122"/>
      <c r="L59" s="122"/>
      <c r="M59" s="122"/>
      <c r="N59" s="122"/>
      <c r="O59" s="122"/>
      <c r="P59" s="122"/>
      <c r="Q59" s="121"/>
      <c r="R59" s="820">
        <f>6472+5301</f>
        <v>11773</v>
      </c>
      <c r="S59" s="821">
        <f t="shared" si="14"/>
        <v>6472</v>
      </c>
      <c r="T59" s="822">
        <v>-5301</v>
      </c>
      <c r="U59" s="823"/>
      <c r="V59" s="782">
        <f t="shared" si="15"/>
        <v>6472</v>
      </c>
      <c r="W59" s="821">
        <v>6472</v>
      </c>
      <c r="X59" s="344"/>
      <c r="Y59" s="344"/>
      <c r="Z59" s="384"/>
      <c r="AA59" s="384"/>
      <c r="AB59" s="466"/>
      <c r="AC59" s="122"/>
      <c r="AD59" s="344"/>
      <c r="AE59" s="344"/>
      <c r="AF59" s="345"/>
      <c r="AG59" s="345"/>
      <c r="AH59" s="346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2.75">
      <c r="A60" s="51">
        <v>3</v>
      </c>
      <c r="B60" s="824" t="s">
        <v>156</v>
      </c>
      <c r="C60" s="111">
        <f t="shared" si="11"/>
        <v>0</v>
      </c>
      <c r="D60" s="122"/>
      <c r="E60" s="122"/>
      <c r="F60" s="122"/>
      <c r="G60" s="122"/>
      <c r="H60" s="121"/>
      <c r="I60" s="111">
        <f t="shared" si="12"/>
        <v>1543</v>
      </c>
      <c r="J60" s="122">
        <f t="shared" si="13"/>
        <v>1543</v>
      </c>
      <c r="K60" s="122">
        <v>-2460</v>
      </c>
      <c r="L60" s="122"/>
      <c r="M60" s="122">
        <f>2460+1543</f>
        <v>4003</v>
      </c>
      <c r="N60" s="122"/>
      <c r="O60" s="122"/>
      <c r="P60" s="122"/>
      <c r="Q60" s="121"/>
      <c r="R60" s="121"/>
      <c r="S60" s="123">
        <f>R60+T60</f>
        <v>0</v>
      </c>
      <c r="T60" s="220"/>
      <c r="U60" s="124"/>
      <c r="V60" s="325">
        <f>I60+T60</f>
        <v>1543</v>
      </c>
      <c r="W60" s="123">
        <v>1543</v>
      </c>
      <c r="X60" s="344"/>
      <c r="Y60" s="344"/>
      <c r="Z60" s="384"/>
      <c r="AA60" s="384"/>
      <c r="AB60" s="186">
        <v>-2460</v>
      </c>
      <c r="AC60" s="122"/>
      <c r="AD60" s="344"/>
      <c r="AE60" s="344"/>
      <c r="AF60" s="345"/>
      <c r="AG60" s="345"/>
      <c r="AH60" s="346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12.75">
      <c r="A61" s="741">
        <v>1</v>
      </c>
      <c r="B61" s="824" t="s">
        <v>157</v>
      </c>
      <c r="C61" s="111">
        <f t="shared" si="11"/>
        <v>0</v>
      </c>
      <c r="D61" s="122"/>
      <c r="E61" s="122"/>
      <c r="F61" s="122"/>
      <c r="G61" s="122"/>
      <c r="H61" s="121"/>
      <c r="I61" s="111">
        <f t="shared" si="12"/>
        <v>0</v>
      </c>
      <c r="J61" s="122">
        <f t="shared" si="13"/>
        <v>0</v>
      </c>
      <c r="K61" s="122"/>
      <c r="L61" s="122"/>
      <c r="M61" s="122"/>
      <c r="N61" s="122"/>
      <c r="O61" s="122"/>
      <c r="P61" s="122"/>
      <c r="Q61" s="121"/>
      <c r="R61" s="121"/>
      <c r="S61" s="821">
        <f>R61+T61</f>
        <v>3540</v>
      </c>
      <c r="T61" s="822">
        <v>3540</v>
      </c>
      <c r="U61" s="823"/>
      <c r="V61" s="782">
        <f>I61+T61</f>
        <v>3540</v>
      </c>
      <c r="W61" s="821">
        <v>3540</v>
      </c>
      <c r="X61" s="344"/>
      <c r="Y61" s="344"/>
      <c r="Z61" s="384"/>
      <c r="AA61" s="384"/>
      <c r="AB61" s="467"/>
      <c r="AC61" s="122"/>
      <c r="AD61" s="344"/>
      <c r="AE61" s="344"/>
      <c r="AF61" s="345"/>
      <c r="AG61" s="345"/>
      <c r="AH61" s="34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2.75">
      <c r="A62" s="51">
        <v>3</v>
      </c>
      <c r="B62" s="56" t="s">
        <v>178</v>
      </c>
      <c r="C62" s="111">
        <f t="shared" si="11"/>
        <v>0</v>
      </c>
      <c r="D62" s="122"/>
      <c r="E62" s="122"/>
      <c r="F62" s="122"/>
      <c r="G62" s="122"/>
      <c r="H62" s="121"/>
      <c r="I62" s="111">
        <f t="shared" si="12"/>
        <v>4187</v>
      </c>
      <c r="J62" s="122">
        <f t="shared" si="13"/>
        <v>0</v>
      </c>
      <c r="K62" s="122"/>
      <c r="L62" s="122"/>
      <c r="M62" s="122"/>
      <c r="N62" s="122"/>
      <c r="O62" s="122"/>
      <c r="P62" s="122"/>
      <c r="Q62" s="121">
        <v>4187</v>
      </c>
      <c r="R62" s="121"/>
      <c r="S62" s="123">
        <f>R62+T62</f>
        <v>0</v>
      </c>
      <c r="T62" s="220"/>
      <c r="U62" s="124"/>
      <c r="V62" s="325">
        <f>I62+T62</f>
        <v>4187</v>
      </c>
      <c r="W62" s="123">
        <v>4187</v>
      </c>
      <c r="X62" s="344"/>
      <c r="Y62" s="344"/>
      <c r="Z62" s="384"/>
      <c r="AA62" s="384"/>
      <c r="AB62" s="467"/>
      <c r="AC62" s="122"/>
      <c r="AD62" s="344"/>
      <c r="AE62" s="344"/>
      <c r="AF62" s="345"/>
      <c r="AG62" s="345"/>
      <c r="AH62" s="346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2.75">
      <c r="A63" s="846">
        <v>1</v>
      </c>
      <c r="B63" s="56" t="s">
        <v>179</v>
      </c>
      <c r="C63" s="111">
        <f t="shared" si="11"/>
        <v>0</v>
      </c>
      <c r="D63" s="122"/>
      <c r="E63" s="122"/>
      <c r="F63" s="122"/>
      <c r="G63" s="122"/>
      <c r="H63" s="121"/>
      <c r="I63" s="777">
        <f t="shared" si="12"/>
        <v>250</v>
      </c>
      <c r="J63" s="122"/>
      <c r="K63" s="122"/>
      <c r="L63" s="122"/>
      <c r="M63" s="122"/>
      <c r="N63" s="122"/>
      <c r="O63" s="122"/>
      <c r="P63" s="122"/>
      <c r="Q63" s="121"/>
      <c r="R63" s="820">
        <v>250</v>
      </c>
      <c r="S63" s="821">
        <f>R63+T63</f>
        <v>5693</v>
      </c>
      <c r="T63" s="822">
        <v>5443</v>
      </c>
      <c r="U63" s="124"/>
      <c r="V63" s="782">
        <f>I63+T63</f>
        <v>5693</v>
      </c>
      <c r="W63" s="821">
        <v>5693</v>
      </c>
      <c r="X63" s="344"/>
      <c r="Y63" s="344"/>
      <c r="Z63" s="384"/>
      <c r="AA63" s="384"/>
      <c r="AB63" s="467"/>
      <c r="AC63" s="122"/>
      <c r="AD63" s="344"/>
      <c r="AE63" s="344"/>
      <c r="AF63" s="345"/>
      <c r="AG63" s="345"/>
      <c r="AH63" s="346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2.75">
      <c r="A64" s="846">
        <v>1</v>
      </c>
      <c r="B64" s="56" t="s">
        <v>161</v>
      </c>
      <c r="C64" s="111">
        <f t="shared" si="11"/>
        <v>0</v>
      </c>
      <c r="D64" s="122"/>
      <c r="E64" s="122"/>
      <c r="F64" s="122"/>
      <c r="G64" s="122"/>
      <c r="H64" s="121"/>
      <c r="I64" s="111">
        <f t="shared" si="12"/>
        <v>0</v>
      </c>
      <c r="J64" s="122">
        <f aca="true" t="shared" si="16" ref="J64:J70">K64+M64</f>
        <v>0</v>
      </c>
      <c r="K64" s="122"/>
      <c r="L64" s="122"/>
      <c r="M64" s="122"/>
      <c r="N64" s="122"/>
      <c r="O64" s="122"/>
      <c r="P64" s="122"/>
      <c r="Q64" s="121"/>
      <c r="R64" s="121"/>
      <c r="S64" s="821">
        <f>R64+T64</f>
        <v>2386</v>
      </c>
      <c r="T64" s="822">
        <v>2386</v>
      </c>
      <c r="U64" s="823"/>
      <c r="V64" s="782">
        <f>I64+T64</f>
        <v>2386</v>
      </c>
      <c r="W64" s="821">
        <v>2386</v>
      </c>
      <c r="X64" s="344"/>
      <c r="Y64" s="344"/>
      <c r="Z64" s="384"/>
      <c r="AA64" s="384"/>
      <c r="AB64" s="467"/>
      <c r="AC64" s="122"/>
      <c r="AD64" s="344"/>
      <c r="AE64" s="344"/>
      <c r="AF64" s="345"/>
      <c r="AG64" s="345"/>
      <c r="AH64" s="346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2.75">
      <c r="A65" s="51">
        <v>3</v>
      </c>
      <c r="B65" s="56" t="s">
        <v>163</v>
      </c>
      <c r="C65" s="111">
        <f t="shared" si="11"/>
        <v>0</v>
      </c>
      <c r="D65" s="122"/>
      <c r="E65" s="122"/>
      <c r="F65" s="122"/>
      <c r="G65" s="122"/>
      <c r="H65" s="121"/>
      <c r="I65" s="111">
        <f t="shared" si="12"/>
        <v>3000</v>
      </c>
      <c r="J65" s="122">
        <f t="shared" si="16"/>
        <v>0</v>
      </c>
      <c r="K65" s="122"/>
      <c r="L65" s="122"/>
      <c r="M65" s="122"/>
      <c r="N65" s="122"/>
      <c r="O65" s="122"/>
      <c r="P65" s="122"/>
      <c r="Q65" s="121"/>
      <c r="R65" s="121">
        <v>3000</v>
      </c>
      <c r="S65" s="123">
        <f t="shared" si="14"/>
        <v>38455</v>
      </c>
      <c r="T65" s="220">
        <v>35455</v>
      </c>
      <c r="U65" s="124"/>
      <c r="V65" s="325">
        <f t="shared" si="15"/>
        <v>38455</v>
      </c>
      <c r="W65" s="123">
        <v>38455</v>
      </c>
      <c r="X65" s="344"/>
      <c r="Y65" s="344"/>
      <c r="Z65" s="385"/>
      <c r="AA65" s="385"/>
      <c r="AB65" s="468"/>
      <c r="AC65" s="122"/>
      <c r="AD65" s="344"/>
      <c r="AE65" s="344"/>
      <c r="AF65" s="347"/>
      <c r="AG65" s="347"/>
      <c r="AH65" s="346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3.5" thickBot="1">
      <c r="A66" s="210">
        <v>3</v>
      </c>
      <c r="B66" s="56" t="s">
        <v>165</v>
      </c>
      <c r="C66" s="111">
        <f t="shared" si="11"/>
        <v>0</v>
      </c>
      <c r="D66" s="122"/>
      <c r="E66" s="122"/>
      <c r="F66" s="122"/>
      <c r="G66" s="122"/>
      <c r="H66" s="121"/>
      <c r="I66" s="111">
        <f t="shared" si="12"/>
        <v>168</v>
      </c>
      <c r="J66" s="122">
        <f t="shared" si="16"/>
        <v>120</v>
      </c>
      <c r="K66" s="122">
        <v>120</v>
      </c>
      <c r="L66" s="122"/>
      <c r="M66" s="122"/>
      <c r="N66" s="122">
        <v>48</v>
      </c>
      <c r="O66" s="122"/>
      <c r="P66" s="122"/>
      <c r="Q66" s="121"/>
      <c r="R66" s="121"/>
      <c r="S66" s="123">
        <f t="shared" si="14"/>
        <v>0</v>
      </c>
      <c r="T66" s="220"/>
      <c r="U66" s="124"/>
      <c r="V66" s="325">
        <f t="shared" si="15"/>
        <v>168</v>
      </c>
      <c r="W66" s="123">
        <v>168</v>
      </c>
      <c r="X66" s="344"/>
      <c r="Y66" s="344"/>
      <c r="Z66" s="384"/>
      <c r="AA66" s="384"/>
      <c r="AB66" s="467">
        <v>120</v>
      </c>
      <c r="AC66" s="122"/>
      <c r="AD66" s="344"/>
      <c r="AE66" s="344"/>
      <c r="AF66" s="345"/>
      <c r="AG66" s="345"/>
      <c r="AH66" s="346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2.75" hidden="1">
      <c r="A67" s="205"/>
      <c r="B67" s="191"/>
      <c r="C67" s="111">
        <f>D67+G67</f>
        <v>0</v>
      </c>
      <c r="D67" s="112"/>
      <c r="E67" s="112"/>
      <c r="F67" s="112"/>
      <c r="G67" s="112"/>
      <c r="H67" s="111"/>
      <c r="I67" s="111">
        <f t="shared" si="12"/>
        <v>0</v>
      </c>
      <c r="J67" s="122">
        <f t="shared" si="16"/>
        <v>0</v>
      </c>
      <c r="K67" s="122"/>
      <c r="L67" s="122"/>
      <c r="M67" s="122"/>
      <c r="N67" s="112"/>
      <c r="O67" s="112"/>
      <c r="P67" s="112"/>
      <c r="Q67" s="111"/>
      <c r="R67" s="111"/>
      <c r="S67" s="113">
        <f t="shared" si="14"/>
        <v>0</v>
      </c>
      <c r="T67" s="185"/>
      <c r="U67" s="114"/>
      <c r="V67" s="325">
        <f>I67+T67</f>
        <v>0</v>
      </c>
      <c r="W67" s="113"/>
      <c r="X67" s="226"/>
      <c r="Y67" s="226"/>
      <c r="Z67" s="383"/>
      <c r="AA67" s="383"/>
      <c r="AB67" s="466"/>
      <c r="AC67" s="112"/>
      <c r="AD67" s="226"/>
      <c r="AE67" s="226"/>
      <c r="AF67" s="292"/>
      <c r="AG67" s="292"/>
      <c r="AH67" s="186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12.75" hidden="1">
      <c r="A68" s="100"/>
      <c r="B68" s="56"/>
      <c r="C68" s="111">
        <f>D68+G68</f>
        <v>0</v>
      </c>
      <c r="D68" s="112"/>
      <c r="E68" s="112"/>
      <c r="F68" s="112"/>
      <c r="G68" s="112"/>
      <c r="H68" s="111"/>
      <c r="I68" s="111">
        <f t="shared" si="12"/>
        <v>0</v>
      </c>
      <c r="J68" s="122">
        <f t="shared" si="16"/>
        <v>0</v>
      </c>
      <c r="K68" s="122"/>
      <c r="L68" s="122"/>
      <c r="M68" s="122"/>
      <c r="N68" s="112"/>
      <c r="O68" s="112"/>
      <c r="P68" s="112"/>
      <c r="Q68" s="111"/>
      <c r="R68" s="111"/>
      <c r="S68" s="113">
        <f t="shared" si="14"/>
        <v>0</v>
      </c>
      <c r="T68" s="185"/>
      <c r="U68" s="114"/>
      <c r="V68" s="325">
        <f>I68+T68</f>
        <v>0</v>
      </c>
      <c r="W68" s="113"/>
      <c r="X68" s="226"/>
      <c r="Y68" s="226"/>
      <c r="Z68" s="383"/>
      <c r="AA68" s="383"/>
      <c r="AB68" s="466"/>
      <c r="AC68" s="112"/>
      <c r="AD68" s="226"/>
      <c r="AE68" s="226"/>
      <c r="AF68" s="292"/>
      <c r="AG68" s="292"/>
      <c r="AH68" s="186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2.75" hidden="1">
      <c r="A69" s="798"/>
      <c r="B69" s="171"/>
      <c r="C69" s="192"/>
      <c r="D69" s="193"/>
      <c r="E69" s="193"/>
      <c r="F69" s="193"/>
      <c r="G69" s="193"/>
      <c r="H69" s="192"/>
      <c r="I69" s="192">
        <f t="shared" si="12"/>
        <v>0</v>
      </c>
      <c r="J69" s="122">
        <f t="shared" si="16"/>
        <v>0</v>
      </c>
      <c r="K69" s="122"/>
      <c r="L69" s="122"/>
      <c r="M69" s="122"/>
      <c r="N69" s="193"/>
      <c r="O69" s="193"/>
      <c r="P69" s="193"/>
      <c r="Q69" s="192"/>
      <c r="R69" s="192"/>
      <c r="S69" s="195">
        <f>T69+R69</f>
        <v>0</v>
      </c>
      <c r="T69" s="187"/>
      <c r="U69" s="196"/>
      <c r="V69" s="327">
        <f>I69+T69</f>
        <v>0</v>
      </c>
      <c r="W69" s="195"/>
      <c r="X69" s="348"/>
      <c r="Y69" s="348"/>
      <c r="Z69" s="386"/>
      <c r="AA69" s="469"/>
      <c r="AB69" s="598"/>
      <c r="AC69" s="193"/>
      <c r="AD69" s="348"/>
      <c r="AE69" s="348"/>
      <c r="AF69" s="349"/>
      <c r="AG69" s="349"/>
      <c r="AH69" s="188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ht="13.5" hidden="1" thickBot="1">
      <c r="A70" s="798"/>
      <c r="B70" s="897"/>
      <c r="C70" s="192">
        <f>D70+G70</f>
        <v>0</v>
      </c>
      <c r="D70" s="193"/>
      <c r="E70" s="193"/>
      <c r="F70" s="193"/>
      <c r="G70" s="193"/>
      <c r="H70" s="192"/>
      <c r="I70" s="192">
        <f t="shared" si="12"/>
        <v>0</v>
      </c>
      <c r="J70" s="194">
        <f t="shared" si="16"/>
        <v>0</v>
      </c>
      <c r="K70" s="194"/>
      <c r="L70" s="194"/>
      <c r="M70" s="194"/>
      <c r="N70" s="193"/>
      <c r="O70" s="193"/>
      <c r="P70" s="193"/>
      <c r="Q70" s="192"/>
      <c r="R70" s="192"/>
      <c r="S70" s="195">
        <f t="shared" si="14"/>
        <v>0</v>
      </c>
      <c r="T70" s="187"/>
      <c r="U70" s="196"/>
      <c r="V70" s="327">
        <f>I70+T70</f>
        <v>0</v>
      </c>
      <c r="W70" s="195"/>
      <c r="X70" s="348"/>
      <c r="Y70" s="348"/>
      <c r="Z70" s="386"/>
      <c r="AA70" s="469"/>
      <c r="AB70" s="598"/>
      <c r="AC70" s="193"/>
      <c r="AD70" s="348"/>
      <c r="AE70" s="348"/>
      <c r="AF70" s="349"/>
      <c r="AG70" s="349"/>
      <c r="AH70" s="188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ht="13.5" thickBot="1">
      <c r="A71" s="118">
        <v>3</v>
      </c>
      <c r="B71" s="36" t="s">
        <v>38</v>
      </c>
      <c r="C71" s="88">
        <f aca="true" t="shared" si="17" ref="C71:W71">SUM(C57:C70)</f>
        <v>0</v>
      </c>
      <c r="D71" s="88">
        <f t="shared" si="17"/>
        <v>0</v>
      </c>
      <c r="E71" s="88"/>
      <c r="F71" s="88"/>
      <c r="G71" s="88">
        <f t="shared" si="17"/>
        <v>0</v>
      </c>
      <c r="H71" s="88">
        <f t="shared" si="17"/>
        <v>0</v>
      </c>
      <c r="I71" s="88">
        <f t="shared" si="17"/>
        <v>29239</v>
      </c>
      <c r="J71" s="88">
        <f t="shared" si="17"/>
        <v>2625</v>
      </c>
      <c r="K71" s="89">
        <f t="shared" si="17"/>
        <v>-1378</v>
      </c>
      <c r="L71" s="88">
        <f t="shared" si="17"/>
        <v>0</v>
      </c>
      <c r="M71" s="88">
        <f t="shared" si="17"/>
        <v>4003</v>
      </c>
      <c r="N71" s="88">
        <f t="shared" si="17"/>
        <v>385</v>
      </c>
      <c r="O71" s="88">
        <f t="shared" si="17"/>
        <v>19</v>
      </c>
      <c r="P71" s="88">
        <f t="shared" si="17"/>
        <v>0</v>
      </c>
      <c r="Q71" s="88">
        <f t="shared" si="17"/>
        <v>4187</v>
      </c>
      <c r="R71" s="88">
        <f t="shared" si="17"/>
        <v>22023</v>
      </c>
      <c r="S71" s="88">
        <f t="shared" si="17"/>
        <v>118659</v>
      </c>
      <c r="T71" s="143">
        <f t="shared" si="17"/>
        <v>96636</v>
      </c>
      <c r="U71" s="91">
        <f t="shared" si="17"/>
        <v>0</v>
      </c>
      <c r="V71" s="211">
        <f t="shared" si="17"/>
        <v>125875</v>
      </c>
      <c r="W71" s="97">
        <f t="shared" si="17"/>
        <v>125875</v>
      </c>
      <c r="X71" s="90">
        <f>SUM(X57:X70)</f>
        <v>0</v>
      </c>
      <c r="Y71" s="90"/>
      <c r="Z71" s="182">
        <f>SUM(Z57:Z70)</f>
        <v>0</v>
      </c>
      <c r="AA71" s="120"/>
      <c r="AB71" s="88">
        <f>SUM(AB57:AB70)</f>
        <v>-1378</v>
      </c>
      <c r="AC71" s="89"/>
      <c r="AD71" s="90"/>
      <c r="AE71" s="90"/>
      <c r="AF71" s="90"/>
      <c r="AG71" s="90"/>
      <c r="AH71" s="120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4" ht="13.5" thickBot="1">
      <c r="A72" s="2"/>
      <c r="B72" s="45" t="s">
        <v>39</v>
      </c>
      <c r="C72" s="92">
        <f aca="true" t="shared" si="18" ref="C72:W72">C29+C43+C56+C71</f>
        <v>0</v>
      </c>
      <c r="D72" s="140">
        <f t="shared" si="18"/>
        <v>0</v>
      </c>
      <c r="E72" s="140"/>
      <c r="F72" s="140">
        <f t="shared" si="18"/>
        <v>0</v>
      </c>
      <c r="G72" s="146">
        <f t="shared" si="18"/>
        <v>0</v>
      </c>
      <c r="H72" s="92">
        <f t="shared" si="18"/>
        <v>0</v>
      </c>
      <c r="I72" s="92">
        <f>J72+N72+O72+P72+Q72+R72</f>
        <v>133926</v>
      </c>
      <c r="J72" s="92">
        <f t="shared" si="18"/>
        <v>58757</v>
      </c>
      <c r="K72" s="458">
        <f t="shared" si="18"/>
        <v>53964</v>
      </c>
      <c r="L72" s="140">
        <f t="shared" si="18"/>
        <v>0</v>
      </c>
      <c r="M72" s="146">
        <f t="shared" si="18"/>
        <v>4793</v>
      </c>
      <c r="N72" s="146">
        <f t="shared" si="18"/>
        <v>19755</v>
      </c>
      <c r="O72" s="146">
        <f t="shared" si="18"/>
        <v>1126</v>
      </c>
      <c r="P72" s="146">
        <f t="shared" si="18"/>
        <v>0</v>
      </c>
      <c r="Q72" s="92">
        <f t="shared" si="18"/>
        <v>7355</v>
      </c>
      <c r="R72" s="92">
        <f t="shared" si="18"/>
        <v>46933</v>
      </c>
      <c r="S72" s="140">
        <f t="shared" si="18"/>
        <v>192860</v>
      </c>
      <c r="T72" s="221">
        <f t="shared" si="18"/>
        <v>145927</v>
      </c>
      <c r="U72" s="95">
        <f t="shared" si="18"/>
        <v>0</v>
      </c>
      <c r="V72" s="328">
        <f t="shared" si="18"/>
        <v>279853</v>
      </c>
      <c r="W72" s="350">
        <f t="shared" si="18"/>
        <v>279853</v>
      </c>
      <c r="X72" s="351">
        <f>X29+X43+X56+X71</f>
        <v>0</v>
      </c>
      <c r="Y72" s="351">
        <f>Y29+Y43+Y56+Y71</f>
        <v>0</v>
      </c>
      <c r="Z72" s="387">
        <f>Z29+Z43+Z56+Z71</f>
        <v>0</v>
      </c>
      <c r="AA72" s="352">
        <f>AA29+AA43+AA56+AA71</f>
        <v>0</v>
      </c>
      <c r="AB72" s="92">
        <f>AB29+AB43+AB56+AB71</f>
        <v>53964</v>
      </c>
      <c r="AC72" s="458">
        <f aca="true" t="shared" si="19" ref="AC72:AH72">AC29+AC43+AC56+AC71</f>
        <v>0</v>
      </c>
      <c r="AD72" s="351">
        <f t="shared" si="19"/>
        <v>0</v>
      </c>
      <c r="AE72" s="351">
        <f t="shared" si="19"/>
        <v>0</v>
      </c>
      <c r="AF72" s="351">
        <f t="shared" si="19"/>
        <v>0</v>
      </c>
      <c r="AG72" s="351">
        <f t="shared" si="19"/>
        <v>0</v>
      </c>
      <c r="AH72" s="352">
        <f t="shared" si="19"/>
        <v>0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3.5" thickBot="1">
      <c r="A73" s="32"/>
      <c r="B73" s="272" t="s">
        <v>141</v>
      </c>
      <c r="C73" s="273">
        <f aca="true" t="shared" si="20" ref="C73:I73">C14+C72</f>
        <v>21100</v>
      </c>
      <c r="D73" s="274">
        <f t="shared" si="20"/>
        <v>21100</v>
      </c>
      <c r="E73" s="425"/>
      <c r="F73" s="425">
        <f t="shared" si="20"/>
        <v>0</v>
      </c>
      <c r="G73" s="275">
        <f t="shared" si="20"/>
        <v>0</v>
      </c>
      <c r="H73" s="276">
        <f t="shared" si="20"/>
        <v>0</v>
      </c>
      <c r="I73" s="273">
        <f t="shared" si="20"/>
        <v>7267210</v>
      </c>
      <c r="J73" s="273">
        <f aca="true" t="shared" si="21" ref="J73:AH73">J14+J72</f>
        <v>4413141</v>
      </c>
      <c r="K73" s="353">
        <f t="shared" si="21"/>
        <v>4396591</v>
      </c>
      <c r="L73" s="278">
        <f t="shared" si="21"/>
        <v>0</v>
      </c>
      <c r="M73" s="275">
        <f t="shared" si="21"/>
        <v>16550</v>
      </c>
      <c r="N73" s="275">
        <f t="shared" si="21"/>
        <v>1543789</v>
      </c>
      <c r="O73" s="275">
        <f t="shared" si="21"/>
        <v>87979</v>
      </c>
      <c r="P73" s="275">
        <f t="shared" si="21"/>
        <v>0</v>
      </c>
      <c r="Q73" s="275">
        <f t="shared" si="21"/>
        <v>312541</v>
      </c>
      <c r="R73" s="275">
        <f t="shared" si="21"/>
        <v>909760</v>
      </c>
      <c r="S73" s="277">
        <f t="shared" si="21"/>
        <v>1164812</v>
      </c>
      <c r="T73" s="277">
        <f t="shared" si="21"/>
        <v>255052</v>
      </c>
      <c r="U73" s="273">
        <f t="shared" si="21"/>
        <v>0</v>
      </c>
      <c r="V73" s="277">
        <f t="shared" si="21"/>
        <v>7522262</v>
      </c>
      <c r="W73" s="353">
        <f t="shared" si="21"/>
        <v>7522262</v>
      </c>
      <c r="X73" s="354">
        <f t="shared" si="21"/>
        <v>0</v>
      </c>
      <c r="Y73" s="415">
        <f t="shared" si="21"/>
        <v>0</v>
      </c>
      <c r="Z73" s="388">
        <f t="shared" si="21"/>
        <v>0</v>
      </c>
      <c r="AA73" s="278">
        <f t="shared" si="21"/>
        <v>0</v>
      </c>
      <c r="AB73" s="273">
        <f t="shared" si="21"/>
        <v>4396591</v>
      </c>
      <c r="AC73" s="529">
        <f t="shared" si="21"/>
        <v>0</v>
      </c>
      <c r="AD73" s="354">
        <f t="shared" si="21"/>
        <v>0</v>
      </c>
      <c r="AE73" s="415">
        <f t="shared" si="21"/>
        <v>0</v>
      </c>
      <c r="AF73" s="354">
        <f t="shared" si="21"/>
        <v>0</v>
      </c>
      <c r="AG73" s="354">
        <f t="shared" si="21"/>
        <v>0</v>
      </c>
      <c r="AH73" s="355">
        <f t="shared" si="21"/>
        <v>0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3.5" hidden="1" thickBot="1">
      <c r="A74" s="502"/>
      <c r="B74" s="119" t="s">
        <v>50</v>
      </c>
      <c r="C74" s="503">
        <f aca="true" t="shared" si="22" ref="C74:P74">C15</f>
        <v>0</v>
      </c>
      <c r="D74" s="152">
        <f t="shared" si="22"/>
        <v>0</v>
      </c>
      <c r="E74" s="426"/>
      <c r="F74" s="426">
        <f t="shared" si="22"/>
        <v>0</v>
      </c>
      <c r="G74" s="149">
        <f t="shared" si="22"/>
        <v>0</v>
      </c>
      <c r="H74" s="504">
        <f t="shared" si="22"/>
        <v>0</v>
      </c>
      <c r="I74" s="503">
        <f>J74+N74+O74+P74+Q74+R74</f>
        <v>0</v>
      </c>
      <c r="J74" s="503">
        <f t="shared" si="22"/>
        <v>0</v>
      </c>
      <c r="K74" s="505">
        <f t="shared" si="22"/>
        <v>0</v>
      </c>
      <c r="L74" s="506"/>
      <c r="M74" s="149">
        <f t="shared" si="22"/>
        <v>0</v>
      </c>
      <c r="N74" s="149">
        <f t="shared" si="22"/>
        <v>0</v>
      </c>
      <c r="O74" s="149">
        <f t="shared" si="22"/>
        <v>0</v>
      </c>
      <c r="P74" s="149">
        <f t="shared" si="22"/>
        <v>0</v>
      </c>
      <c r="Q74" s="149">
        <f>Q15</f>
        <v>0</v>
      </c>
      <c r="R74" s="507"/>
      <c r="S74" s="508">
        <f>R74+T74</f>
        <v>0</v>
      </c>
      <c r="T74" s="509"/>
      <c r="U74" s="510">
        <f>U15</f>
        <v>0</v>
      </c>
      <c r="V74" s="508">
        <f>I74+T74+U74</f>
        <v>0</v>
      </c>
      <c r="W74" s="511"/>
      <c r="X74" s="149">
        <f>X15</f>
        <v>0</v>
      </c>
      <c r="Y74" s="149">
        <v>0</v>
      </c>
      <c r="Z74" s="512">
        <f>Z15</f>
        <v>0</v>
      </c>
      <c r="AA74" s="506"/>
      <c r="AB74" s="503">
        <f>AB15</f>
        <v>0</v>
      </c>
      <c r="AC74" s="426">
        <f aca="true" t="shared" si="23" ref="AC74:AH74">AC15</f>
        <v>0</v>
      </c>
      <c r="AD74" s="149">
        <f t="shared" si="23"/>
        <v>0</v>
      </c>
      <c r="AE74" s="149">
        <f t="shared" si="23"/>
        <v>0</v>
      </c>
      <c r="AF74" s="149">
        <f t="shared" si="23"/>
        <v>0</v>
      </c>
      <c r="AG74" s="149">
        <f t="shared" si="23"/>
        <v>0</v>
      </c>
      <c r="AH74" s="513">
        <f t="shared" si="23"/>
        <v>0</v>
      </c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s="57" customFormat="1" ht="12.75">
      <c r="A75" s="1162"/>
      <c r="B75" s="1163"/>
      <c r="C75" s="1164"/>
      <c r="D75" s="1164"/>
      <c r="E75" s="1164"/>
      <c r="F75" s="1164"/>
      <c r="G75" s="1164"/>
      <c r="H75" s="1164"/>
      <c r="I75" s="1164"/>
      <c r="J75" s="1164"/>
      <c r="K75" s="1164"/>
      <c r="L75" s="1164"/>
      <c r="M75" s="1164"/>
      <c r="N75" s="1164"/>
      <c r="O75" s="1164"/>
      <c r="P75" s="1164"/>
      <c r="Q75" s="1164"/>
      <c r="R75" s="1164"/>
      <c r="S75" s="1164"/>
      <c r="T75" s="1164"/>
      <c r="U75" s="1164"/>
      <c r="V75" s="1164"/>
      <c r="W75" s="1164"/>
      <c r="X75" s="1164"/>
      <c r="Y75" s="1164"/>
      <c r="Z75" s="1164"/>
      <c r="AA75" s="1164"/>
      <c r="AB75" s="1165"/>
      <c r="AC75" s="1165"/>
      <c r="AD75" s="1165"/>
      <c r="AE75" s="1165"/>
      <c r="AF75" s="1165"/>
      <c r="AG75" s="1165"/>
      <c r="AH75" s="1165"/>
      <c r="AI75" s="86"/>
      <c r="AJ75" s="86"/>
      <c r="AK75" s="86"/>
      <c r="AL75" s="86"/>
      <c r="AM75" s="86"/>
      <c r="AN75" s="86"/>
      <c r="AO75" s="86"/>
      <c r="AP75" s="86"/>
      <c r="AQ75" s="86"/>
      <c r="AR75" s="86"/>
    </row>
    <row r="76" spans="1:44" ht="12.75" hidden="1">
      <c r="A76" s="658"/>
      <c r="B76" s="659"/>
      <c r="C76" s="660"/>
      <c r="D76" s="660"/>
      <c r="E76" s="660"/>
      <c r="F76" s="660"/>
      <c r="G76" s="660"/>
      <c r="H76" s="660"/>
      <c r="I76" s="660"/>
      <c r="J76" s="660"/>
      <c r="K76" s="660"/>
      <c r="L76" s="660"/>
      <c r="M76" s="660"/>
      <c r="N76" s="660"/>
      <c r="O76" s="660"/>
      <c r="P76" s="660"/>
      <c r="Q76" s="660"/>
      <c r="R76" s="660"/>
      <c r="S76" s="660"/>
      <c r="T76" s="660"/>
      <c r="U76" s="660"/>
      <c r="V76" s="660"/>
      <c r="W76" s="660"/>
      <c r="X76" s="660"/>
      <c r="Y76" s="660"/>
      <c r="Z76" s="661"/>
      <c r="AA76" s="661"/>
      <c r="AB76" s="775"/>
      <c r="AC76" s="768"/>
      <c r="AD76" s="661"/>
      <c r="AE76" s="661"/>
      <c r="AF76" s="661"/>
      <c r="AG76" s="661"/>
      <c r="AH76" s="661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 hidden="1">
      <c r="A77" s="53">
        <v>1</v>
      </c>
      <c r="B77" s="54" t="s">
        <v>19</v>
      </c>
      <c r="C77" s="69">
        <f>D77+G77</f>
        <v>0</v>
      </c>
      <c r="D77" s="70">
        <v>0</v>
      </c>
      <c r="E77" s="70"/>
      <c r="F77" s="70">
        <v>0</v>
      </c>
      <c r="G77" s="70">
        <v>0</v>
      </c>
      <c r="H77" s="71">
        <v>0</v>
      </c>
      <c r="I77" s="69">
        <f>J77+N77+O77+P77+Q77+R77</f>
        <v>22679</v>
      </c>
      <c r="J77" s="70">
        <f>K77+M77</f>
        <v>0</v>
      </c>
      <c r="K77" s="70">
        <f>K23</f>
        <v>0</v>
      </c>
      <c r="L77" s="70">
        <v>0</v>
      </c>
      <c r="M77" s="70">
        <f>M19</f>
        <v>0</v>
      </c>
      <c r="N77" s="70">
        <f>N23</f>
        <v>0</v>
      </c>
      <c r="O77" s="70">
        <f>O23</f>
        <v>0</v>
      </c>
      <c r="P77" s="70">
        <f>P19</f>
        <v>0</v>
      </c>
      <c r="Q77" s="70"/>
      <c r="R77" s="70">
        <f>R31+R47+R48+R50+R59+R63</f>
        <v>22679</v>
      </c>
      <c r="S77" s="98">
        <f>R77+T77</f>
        <v>74608</v>
      </c>
      <c r="T77" s="157">
        <f>T17+T18+T31+T44+T47+T49+T50+T59+T61+T63+T64</f>
        <v>51929</v>
      </c>
      <c r="U77" s="71">
        <v>0</v>
      </c>
      <c r="V77" s="329">
        <f>I77+T77+U77</f>
        <v>74608</v>
      </c>
      <c r="W77" s="98">
        <f>W17+W18+W31+W44+W47+W48+W49+W50+W59+W61+W63+W64</f>
        <v>74608</v>
      </c>
      <c r="X77" s="157">
        <f>X30</f>
        <v>0</v>
      </c>
      <c r="Y77" s="157">
        <v>0</v>
      </c>
      <c r="Z77" s="390">
        <v>0</v>
      </c>
      <c r="AA77" s="359"/>
      <c r="AB77" s="613">
        <v>0</v>
      </c>
      <c r="AC77" s="532">
        <v>0</v>
      </c>
      <c r="AD77" s="293">
        <v>0</v>
      </c>
      <c r="AE77" s="293">
        <v>0</v>
      </c>
      <c r="AF77" s="293">
        <v>0</v>
      </c>
      <c r="AG77" s="293">
        <v>0</v>
      </c>
      <c r="AH77" s="359">
        <v>0</v>
      </c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 hidden="1">
      <c r="A78" s="51">
        <v>3</v>
      </c>
      <c r="B78" s="48" t="s">
        <v>19</v>
      </c>
      <c r="C78" s="65">
        <f>D78+G78</f>
        <v>0</v>
      </c>
      <c r="D78" s="68">
        <v>0</v>
      </c>
      <c r="E78" s="68"/>
      <c r="F78" s="68">
        <v>0</v>
      </c>
      <c r="G78" s="68">
        <v>0</v>
      </c>
      <c r="H78" s="73">
        <v>0</v>
      </c>
      <c r="I78" s="72">
        <f>J78+N78+O78+P78+Q78+R78</f>
        <v>111247</v>
      </c>
      <c r="J78" s="68">
        <f>K78+M78</f>
        <v>58757</v>
      </c>
      <c r="K78" s="68">
        <f>K20+K22+K24+K45+K57+K60+K66</f>
        <v>53964</v>
      </c>
      <c r="L78" s="68">
        <f>L22</f>
        <v>0</v>
      </c>
      <c r="M78" s="68">
        <f>M32+M60</f>
        <v>4793</v>
      </c>
      <c r="N78" s="68">
        <f>N20+N22+N24+N45+N57+N66</f>
        <v>19755</v>
      </c>
      <c r="O78" s="68">
        <f>O20+O22+O24+O45+O57</f>
        <v>1126</v>
      </c>
      <c r="P78" s="68">
        <f>P22</f>
        <v>0</v>
      </c>
      <c r="Q78" s="68">
        <f>Q32+Q62</f>
        <v>7355</v>
      </c>
      <c r="R78" s="68">
        <f>R32+R46+R57+R62+R65</f>
        <v>24254</v>
      </c>
      <c r="S78" s="66">
        <f>R78+T78</f>
        <v>118252</v>
      </c>
      <c r="T78" s="67">
        <f>T30+T46+T58+T62+T65</f>
        <v>93998</v>
      </c>
      <c r="U78" s="73">
        <f>U47</f>
        <v>0</v>
      </c>
      <c r="V78" s="204">
        <f>I78+T78+U78</f>
        <v>205245</v>
      </c>
      <c r="W78" s="66">
        <f>W30+W32+W45+W46+W57+W58+W60+W62+W65+W66</f>
        <v>205245</v>
      </c>
      <c r="X78" s="67">
        <f>X22</f>
        <v>0</v>
      </c>
      <c r="Y78" s="67">
        <v>0</v>
      </c>
      <c r="Z78" s="219">
        <f>Z65</f>
        <v>0</v>
      </c>
      <c r="AA78" s="179"/>
      <c r="AB78" s="72">
        <f>AB45+AB57+AB60+AB66</f>
        <v>53964</v>
      </c>
      <c r="AC78" s="68">
        <v>0</v>
      </c>
      <c r="AD78" s="67">
        <v>0</v>
      </c>
      <c r="AE78" s="67">
        <v>0</v>
      </c>
      <c r="AF78" s="67">
        <v>0</v>
      </c>
      <c r="AG78" s="67">
        <v>0</v>
      </c>
      <c r="AH78" s="179">
        <v>0</v>
      </c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 hidden="1">
      <c r="A79" s="52">
        <v>5</v>
      </c>
      <c r="B79" s="490" t="s">
        <v>19</v>
      </c>
      <c r="C79" s="491">
        <f>D79+G79</f>
        <v>0</v>
      </c>
      <c r="D79" s="492">
        <v>0</v>
      </c>
      <c r="E79" s="492"/>
      <c r="F79" s="492">
        <v>0</v>
      </c>
      <c r="G79" s="75">
        <v>0</v>
      </c>
      <c r="H79" s="76">
        <v>0</v>
      </c>
      <c r="I79" s="74">
        <f>J79+N79+O79+P79+Q79+R79</f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151">
        <v>0</v>
      </c>
      <c r="R79" s="151">
        <v>0</v>
      </c>
      <c r="S79" s="99">
        <v>0</v>
      </c>
      <c r="T79" s="158">
        <v>0</v>
      </c>
      <c r="U79" s="76">
        <v>0</v>
      </c>
      <c r="V79" s="330">
        <f>I79+T79+U79</f>
        <v>0</v>
      </c>
      <c r="W79" s="99">
        <v>0</v>
      </c>
      <c r="X79" s="158">
        <v>0</v>
      </c>
      <c r="Y79" s="158">
        <v>0</v>
      </c>
      <c r="Z79" s="391">
        <v>0</v>
      </c>
      <c r="AA79" s="361"/>
      <c r="AB79" s="614">
        <v>0</v>
      </c>
      <c r="AC79" s="533">
        <v>0</v>
      </c>
      <c r="AD79" s="360">
        <v>0</v>
      </c>
      <c r="AE79" s="360">
        <v>0</v>
      </c>
      <c r="AF79" s="360">
        <v>0</v>
      </c>
      <c r="AG79" s="360">
        <v>0</v>
      </c>
      <c r="AH79" s="361">
        <v>0</v>
      </c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.75" hidden="1">
      <c r="A80" s="49" t="s">
        <v>19</v>
      </c>
      <c r="B80" s="49"/>
      <c r="C80" s="74">
        <f>SUM(C77:C79)</f>
        <v>0</v>
      </c>
      <c r="D80" s="75">
        <f>SUM(D77:D79)</f>
        <v>0</v>
      </c>
      <c r="E80" s="75"/>
      <c r="F80" s="75">
        <f>SUM(F77:F79)</f>
        <v>0</v>
      </c>
      <c r="G80" s="75">
        <f aca="true" t="shared" si="24" ref="G80:P80">SUM(G77:G79)</f>
        <v>0</v>
      </c>
      <c r="H80" s="76">
        <f t="shared" si="24"/>
        <v>0</v>
      </c>
      <c r="I80" s="153">
        <f>J80+N80+O80+P80+Q80+R80</f>
        <v>133926</v>
      </c>
      <c r="J80" s="75">
        <f t="shared" si="24"/>
        <v>58757</v>
      </c>
      <c r="K80" s="75">
        <f t="shared" si="24"/>
        <v>53964</v>
      </c>
      <c r="L80" s="75">
        <f t="shared" si="24"/>
        <v>0</v>
      </c>
      <c r="M80" s="75">
        <f t="shared" si="24"/>
        <v>4793</v>
      </c>
      <c r="N80" s="75">
        <f t="shared" si="24"/>
        <v>19755</v>
      </c>
      <c r="O80" s="75">
        <f t="shared" si="24"/>
        <v>1126</v>
      </c>
      <c r="P80" s="75">
        <f t="shared" si="24"/>
        <v>0</v>
      </c>
      <c r="Q80" s="150">
        <f aca="true" t="shared" si="25" ref="Q80:AH80">SUM(Q77:Q79)</f>
        <v>7355</v>
      </c>
      <c r="R80" s="150">
        <f t="shared" si="25"/>
        <v>46933</v>
      </c>
      <c r="S80" s="75">
        <f t="shared" si="25"/>
        <v>192860</v>
      </c>
      <c r="T80" s="75">
        <f t="shared" si="25"/>
        <v>145927</v>
      </c>
      <c r="U80" s="150">
        <f t="shared" si="25"/>
        <v>0</v>
      </c>
      <c r="V80" s="76">
        <f t="shared" si="25"/>
        <v>279853</v>
      </c>
      <c r="W80" s="362">
        <f t="shared" si="25"/>
        <v>279853</v>
      </c>
      <c r="X80" s="363">
        <f>SUM(X77:X79)</f>
        <v>0</v>
      </c>
      <c r="Y80" s="363">
        <f>SUM(Y77:Y79)</f>
        <v>0</v>
      </c>
      <c r="Z80" s="392">
        <f t="shared" si="25"/>
        <v>0</v>
      </c>
      <c r="AA80" s="150"/>
      <c r="AB80" s="153">
        <f t="shared" si="25"/>
        <v>53964</v>
      </c>
      <c r="AC80" s="534">
        <f t="shared" si="25"/>
        <v>0</v>
      </c>
      <c r="AD80" s="363">
        <f t="shared" si="25"/>
        <v>0</v>
      </c>
      <c r="AE80" s="363">
        <f t="shared" si="25"/>
        <v>0</v>
      </c>
      <c r="AF80" s="363">
        <f t="shared" si="25"/>
        <v>0</v>
      </c>
      <c r="AG80" s="363">
        <f t="shared" si="25"/>
        <v>0</v>
      </c>
      <c r="AH80" s="150">
        <f t="shared" si="25"/>
        <v>0</v>
      </c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.75" hidden="1">
      <c r="A81" s="57"/>
      <c r="B81" s="5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44" ht="12.75" hidden="1">
      <c r="A82" t="s">
        <v>40</v>
      </c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1:44" ht="12.75" hidden="1">
      <c r="A83" t="s">
        <v>41</v>
      </c>
      <c r="B83" t="s">
        <v>42</v>
      </c>
      <c r="C83" s="2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44" ht="12.75" hidden="1">
      <c r="A84" t="s">
        <v>43</v>
      </c>
      <c r="B84" t="s">
        <v>44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44" ht="12.75" hidden="1">
      <c r="A85" t="s">
        <v>45</v>
      </c>
      <c r="B85" t="s">
        <v>46</v>
      </c>
      <c r="C85" s="2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3:42" ht="12.75" hidden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3:42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3:42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3:42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3:42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3:42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3:42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3:42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</sheetData>
  <printOptions horizontalCentered="1"/>
  <pageMargins left="0.3937007874015748" right="0" top="0.5905511811023623" bottom="0" header="0.9055118110236221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1"/>
  <sheetViews>
    <sheetView zoomScale="75" zoomScaleNormal="75" workbookViewId="0" topLeftCell="A30">
      <selection activeCell="I85" sqref="I85"/>
      <selection activeCell="A71" sqref="A71:IV83"/>
    </sheetView>
  </sheetViews>
  <sheetFormatPr defaultColWidth="9.125" defaultRowHeight="12.75"/>
  <cols>
    <col min="1" max="1" width="7.375" style="0" customWidth="1"/>
    <col min="2" max="2" width="18.625" style="0" customWidth="1"/>
    <col min="3" max="4" width="9.625" style="0" customWidth="1"/>
    <col min="5" max="5" width="9.625" style="0" hidden="1" customWidth="1"/>
    <col min="6" max="6" width="9.375" style="0" hidden="1" customWidth="1"/>
    <col min="7" max="7" width="8.25390625" style="0" customWidth="1"/>
    <col min="8" max="9" width="10.25390625" style="0" customWidth="1"/>
    <col min="10" max="11" width="10.625" style="0" customWidth="1"/>
    <col min="12" max="12" width="10.75390625" style="0" customWidth="1"/>
    <col min="13" max="13" width="8.75390625" style="0" customWidth="1"/>
    <col min="14" max="14" width="9.00390625" style="0" customWidth="1"/>
    <col min="15" max="16" width="8.75390625" style="0" customWidth="1"/>
    <col min="17" max="17" width="9.875" style="0" customWidth="1"/>
    <col min="18" max="20" width="11.625" style="0" customWidth="1"/>
    <col min="21" max="21" width="12.00390625" style="0" hidden="1" customWidth="1"/>
    <col min="22" max="22" width="10.375" style="0" customWidth="1"/>
    <col min="23" max="24" width="13.875" style="0" hidden="1" customWidth="1"/>
    <col min="25" max="25" width="10.75390625" style="0" customWidth="1"/>
    <col min="26" max="26" width="9.125" style="0" hidden="1" customWidth="1"/>
    <col min="28" max="28" width="10.375" style="0" customWidth="1"/>
    <col min="29" max="29" width="9.125" style="0" hidden="1" customWidth="1"/>
    <col min="32" max="32" width="12.00390625" style="0" customWidth="1"/>
    <col min="33" max="34" width="0" style="0" hidden="1" customWidth="1"/>
  </cols>
  <sheetData>
    <row r="1" spans="2:20" ht="18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8"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S2" s="6"/>
      <c r="T2" s="6"/>
    </row>
    <row r="3" spans="2:25" ht="18"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Y3" s="115"/>
    </row>
    <row r="4" spans="2:20" ht="18"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8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="189" customFormat="1" ht="18">
      <c r="B6" s="190" t="s">
        <v>145</v>
      </c>
    </row>
    <row r="7" spans="2:20" ht="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3:42" ht="13.5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4" ht="12.75">
      <c r="A9" s="46"/>
      <c r="B9" s="26" t="s">
        <v>0</v>
      </c>
      <c r="C9" s="37" t="s">
        <v>1</v>
      </c>
      <c r="D9" s="14" t="s">
        <v>2</v>
      </c>
      <c r="E9" s="14"/>
      <c r="F9" s="14"/>
      <c r="G9" s="14"/>
      <c r="H9" s="14"/>
      <c r="I9" s="13"/>
      <c r="J9" s="11" t="s">
        <v>3</v>
      </c>
      <c r="K9" s="8"/>
      <c r="L9" s="8"/>
      <c r="M9" s="8"/>
      <c r="N9" s="9"/>
      <c r="O9" s="8"/>
      <c r="P9" s="8"/>
      <c r="Q9" s="8"/>
      <c r="R9" s="9"/>
      <c r="S9" s="200" t="s">
        <v>54</v>
      </c>
      <c r="T9" s="201"/>
      <c r="U9" s="223"/>
      <c r="V9" s="241" t="s">
        <v>4</v>
      </c>
      <c r="W9" s="376" t="s">
        <v>77</v>
      </c>
      <c r="X9" s="11"/>
      <c r="Y9" s="521" t="s">
        <v>113</v>
      </c>
      <c r="Z9" s="11"/>
      <c r="AA9" s="11"/>
      <c r="AB9" s="13"/>
      <c r="AC9" s="430" t="s">
        <v>78</v>
      </c>
      <c r="AD9" s="431" t="s">
        <v>75</v>
      </c>
      <c r="AE9" s="431"/>
      <c r="AF9" s="284"/>
      <c r="AG9" s="283"/>
      <c r="AH9" s="28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2.75">
      <c r="A10" s="5" t="s">
        <v>6</v>
      </c>
      <c r="B10" s="5"/>
      <c r="C10" s="38"/>
      <c r="D10" s="35" t="s">
        <v>7</v>
      </c>
      <c r="E10" s="35"/>
      <c r="F10" s="35"/>
      <c r="G10" s="39"/>
      <c r="H10" s="62"/>
      <c r="I10" s="40"/>
      <c r="J10" s="60" t="s">
        <v>8</v>
      </c>
      <c r="K10" s="58"/>
      <c r="L10" s="58"/>
      <c r="M10" s="59"/>
      <c r="N10" s="30" t="s">
        <v>9</v>
      </c>
      <c r="O10" s="30" t="s">
        <v>10</v>
      </c>
      <c r="P10" s="1" t="s">
        <v>11</v>
      </c>
      <c r="Q10" s="173" t="s">
        <v>11</v>
      </c>
      <c r="R10" s="686" t="s">
        <v>12</v>
      </c>
      <c r="S10" s="676" t="s">
        <v>53</v>
      </c>
      <c r="T10" s="203"/>
      <c r="U10" s="12" t="s">
        <v>52</v>
      </c>
      <c r="V10" s="15"/>
      <c r="W10" s="299" t="s">
        <v>71</v>
      </c>
      <c r="X10" s="300" t="s">
        <v>4</v>
      </c>
      <c r="Y10" s="300" t="s">
        <v>71</v>
      </c>
      <c r="Z10" s="444" t="s">
        <v>60</v>
      </c>
      <c r="AA10" s="404" t="s">
        <v>100</v>
      </c>
      <c r="AB10" s="402" t="s">
        <v>79</v>
      </c>
      <c r="AC10" s="301" t="s">
        <v>92</v>
      </c>
      <c r="AD10" s="300" t="s">
        <v>27</v>
      </c>
      <c r="AE10" s="301" t="s">
        <v>87</v>
      </c>
      <c r="AF10" s="404" t="s">
        <v>55</v>
      </c>
      <c r="AG10" s="522" t="s">
        <v>20</v>
      </c>
      <c r="AH10" s="302" t="s">
        <v>61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2.75">
      <c r="A11" s="5" t="s">
        <v>13</v>
      </c>
      <c r="B11" s="5"/>
      <c r="C11" s="29"/>
      <c r="D11" s="861" t="s">
        <v>14</v>
      </c>
      <c r="E11" s="18" t="s">
        <v>170</v>
      </c>
      <c r="F11" s="427" t="s">
        <v>61</v>
      </c>
      <c r="G11" s="862" t="s">
        <v>15</v>
      </c>
      <c r="H11" s="28"/>
      <c r="I11" s="40"/>
      <c r="J11" s="20"/>
      <c r="K11" s="63" t="s">
        <v>16</v>
      </c>
      <c r="L11" s="238"/>
      <c r="M11" s="61"/>
      <c r="N11" s="31"/>
      <c r="O11" s="1" t="s">
        <v>17</v>
      </c>
      <c r="P11" s="1" t="s">
        <v>18</v>
      </c>
      <c r="Q11" s="41" t="s">
        <v>49</v>
      </c>
      <c r="R11" s="687" t="s">
        <v>47</v>
      </c>
      <c r="S11" s="677" t="s">
        <v>19</v>
      </c>
      <c r="T11" s="138" t="s">
        <v>5</v>
      </c>
      <c r="U11" s="15" t="s">
        <v>27</v>
      </c>
      <c r="V11" s="15"/>
      <c r="W11" s="303" t="s">
        <v>72</v>
      </c>
      <c r="X11" s="304" t="s">
        <v>63</v>
      </c>
      <c r="Y11" s="304" t="s">
        <v>72</v>
      </c>
      <c r="Z11" s="445" t="s">
        <v>62</v>
      </c>
      <c r="AA11" s="405" t="s">
        <v>101</v>
      </c>
      <c r="AB11" s="403" t="s">
        <v>82</v>
      </c>
      <c r="AC11" s="305" t="s">
        <v>83</v>
      </c>
      <c r="AD11" s="304" t="s">
        <v>84</v>
      </c>
      <c r="AE11" s="305" t="s">
        <v>86</v>
      </c>
      <c r="AF11" s="405" t="s">
        <v>56</v>
      </c>
      <c r="AG11" s="523" t="s">
        <v>57</v>
      </c>
      <c r="AH11" s="306" t="s">
        <v>64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5" t="s">
        <v>21</v>
      </c>
      <c r="B12" s="12" t="s">
        <v>22</v>
      </c>
      <c r="C12" s="29"/>
      <c r="D12" s="20" t="s">
        <v>23</v>
      </c>
      <c r="E12" s="16" t="s">
        <v>171</v>
      </c>
      <c r="F12" s="428" t="s">
        <v>64</v>
      </c>
      <c r="G12" s="18" t="s">
        <v>19</v>
      </c>
      <c r="H12" s="16" t="s">
        <v>7</v>
      </c>
      <c r="I12" s="42" t="s">
        <v>19</v>
      </c>
      <c r="J12" s="40" t="s">
        <v>19</v>
      </c>
      <c r="K12" s="633" t="s">
        <v>24</v>
      </c>
      <c r="L12" s="18" t="s">
        <v>58</v>
      </c>
      <c r="M12" s="216" t="s">
        <v>25</v>
      </c>
      <c r="N12" s="41"/>
      <c r="O12" s="23"/>
      <c r="P12" s="1" t="s">
        <v>26</v>
      </c>
      <c r="Q12" s="41" t="s">
        <v>48</v>
      </c>
      <c r="R12" s="687" t="s">
        <v>27</v>
      </c>
      <c r="S12" s="678" t="s">
        <v>28</v>
      </c>
      <c r="T12" s="138" t="s">
        <v>23</v>
      </c>
      <c r="U12" s="15" t="s">
        <v>48</v>
      </c>
      <c r="V12" s="15" t="s">
        <v>19</v>
      </c>
      <c r="W12" s="303" t="s">
        <v>73</v>
      </c>
      <c r="X12" s="304" t="s">
        <v>66</v>
      </c>
      <c r="Y12" s="304" t="s">
        <v>76</v>
      </c>
      <c r="Z12" s="445" t="s">
        <v>65</v>
      </c>
      <c r="AA12" s="405" t="s">
        <v>102</v>
      </c>
      <c r="AB12" s="403" t="s">
        <v>80</v>
      </c>
      <c r="AC12" s="305" t="s">
        <v>94</v>
      </c>
      <c r="AD12" s="304" t="s">
        <v>85</v>
      </c>
      <c r="AE12" s="305" t="s">
        <v>88</v>
      </c>
      <c r="AF12" s="405" t="s">
        <v>29</v>
      </c>
      <c r="AG12" s="523" t="s">
        <v>33</v>
      </c>
      <c r="AH12" s="306" t="s">
        <v>67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8" ht="13.5" thickBot="1">
      <c r="A13" s="47" t="s">
        <v>30</v>
      </c>
      <c r="B13" s="27" t="s">
        <v>31</v>
      </c>
      <c r="C13" s="43" t="s">
        <v>19</v>
      </c>
      <c r="D13" s="21" t="s">
        <v>126</v>
      </c>
      <c r="E13" s="16" t="s">
        <v>172</v>
      </c>
      <c r="F13" s="428" t="s">
        <v>95</v>
      </c>
      <c r="G13" s="19"/>
      <c r="H13" s="17" t="s">
        <v>32</v>
      </c>
      <c r="I13" s="44"/>
      <c r="J13" s="215"/>
      <c r="K13" s="634"/>
      <c r="L13" s="19" t="s">
        <v>59</v>
      </c>
      <c r="M13" s="666"/>
      <c r="N13" s="22"/>
      <c r="O13" s="19"/>
      <c r="P13" s="3"/>
      <c r="Q13" s="176" t="s">
        <v>28</v>
      </c>
      <c r="R13" s="2"/>
      <c r="S13" s="679"/>
      <c r="T13" s="139" t="s">
        <v>27</v>
      </c>
      <c r="U13" s="43" t="s">
        <v>28</v>
      </c>
      <c r="V13" s="43"/>
      <c r="W13" s="412" t="s">
        <v>74</v>
      </c>
      <c r="X13" s="308" t="s">
        <v>69</v>
      </c>
      <c r="Y13" s="411" t="s">
        <v>74</v>
      </c>
      <c r="Z13" s="446" t="s">
        <v>68</v>
      </c>
      <c r="AA13" s="309" t="s">
        <v>103</v>
      </c>
      <c r="AB13" s="414" t="s">
        <v>81</v>
      </c>
      <c r="AC13" s="308" t="s">
        <v>93</v>
      </c>
      <c r="AD13" s="413" t="s">
        <v>86</v>
      </c>
      <c r="AE13" s="308" t="s">
        <v>89</v>
      </c>
      <c r="AF13" s="535"/>
      <c r="AG13" s="524"/>
      <c r="AH13" s="309" t="s">
        <v>70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540"/>
      <c r="B14" s="541" t="s">
        <v>90</v>
      </c>
      <c r="C14" s="542">
        <f>D14+F14+G14</f>
        <v>711460</v>
      </c>
      <c r="D14" s="543">
        <v>74900</v>
      </c>
      <c r="E14" s="851">
        <v>0</v>
      </c>
      <c r="F14" s="544">
        <v>0</v>
      </c>
      <c r="G14" s="547">
        <v>636560</v>
      </c>
      <c r="H14" s="546">
        <v>524227</v>
      </c>
      <c r="I14" s="546">
        <f>J14+N14+O14+P14+Q14+R14</f>
        <v>4235186</v>
      </c>
      <c r="J14" s="543">
        <f>K14+M14</f>
        <v>2320148</v>
      </c>
      <c r="K14" s="696">
        <v>2311433</v>
      </c>
      <c r="L14" s="547">
        <v>1872237</v>
      </c>
      <c r="M14" s="545">
        <v>8715</v>
      </c>
      <c r="N14" s="545">
        <v>812052</v>
      </c>
      <c r="O14" s="547">
        <v>46229</v>
      </c>
      <c r="P14" s="545">
        <v>337235</v>
      </c>
      <c r="Q14" s="431">
        <v>489832</v>
      </c>
      <c r="R14" s="548">
        <v>229690</v>
      </c>
      <c r="S14" s="545">
        <f>R14+T14</f>
        <v>615200</v>
      </c>
      <c r="T14" s="431">
        <v>385510</v>
      </c>
      <c r="U14" s="548">
        <v>0</v>
      </c>
      <c r="V14" s="548">
        <f>T14+I14</f>
        <v>4620696</v>
      </c>
      <c r="W14" s="543">
        <v>0</v>
      </c>
      <c r="X14" s="547">
        <v>0</v>
      </c>
      <c r="Y14" s="142">
        <v>4620696</v>
      </c>
      <c r="Z14" s="222">
        <v>0</v>
      </c>
      <c r="AA14" s="549">
        <v>0</v>
      </c>
      <c r="AB14" s="550">
        <v>2311433</v>
      </c>
      <c r="AC14" s="142"/>
      <c r="AD14" s="142">
        <v>300</v>
      </c>
      <c r="AE14" s="142">
        <v>820</v>
      </c>
      <c r="AF14" s="549">
        <v>21160</v>
      </c>
      <c r="AG14" s="447">
        <v>0</v>
      </c>
      <c r="AH14" s="332">
        <v>0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57" customFormat="1" ht="12.75" hidden="1">
      <c r="A15" s="49"/>
      <c r="B15" s="406" t="s">
        <v>91</v>
      </c>
      <c r="C15" s="129"/>
      <c r="D15" s="320"/>
      <c r="E15" s="145"/>
      <c r="F15" s="126"/>
      <c r="G15" s="125"/>
      <c r="H15" s="127"/>
      <c r="I15" s="127"/>
      <c r="J15" s="128"/>
      <c r="K15" s="636"/>
      <c r="L15" s="126"/>
      <c r="M15" s="125"/>
      <c r="N15" s="125"/>
      <c r="O15" s="126"/>
      <c r="P15" s="125"/>
      <c r="Q15" s="145"/>
      <c r="R15" s="368"/>
      <c r="S15" s="125">
        <f>R15+T15</f>
        <v>0</v>
      </c>
      <c r="T15" s="145"/>
      <c r="U15" s="368"/>
      <c r="V15" s="368">
        <f>T15+I15</f>
        <v>0</v>
      </c>
      <c r="W15" s="410">
        <v>0</v>
      </c>
      <c r="X15" s="80"/>
      <c r="Y15" s="80"/>
      <c r="Z15" s="378"/>
      <c r="AA15" s="310"/>
      <c r="AB15" s="82"/>
      <c r="AC15" s="80"/>
      <c r="AD15" s="80"/>
      <c r="AE15" s="80"/>
      <c r="AF15" s="310"/>
      <c r="AG15" s="82"/>
      <c r="AH15" s="310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</row>
    <row r="16" spans="1:48" ht="12.75">
      <c r="A16" s="5"/>
      <c r="B16" s="137" t="s">
        <v>34</v>
      </c>
      <c r="C16" s="228"/>
      <c r="D16" s="857"/>
      <c r="E16" s="858"/>
      <c r="F16" s="858"/>
      <c r="G16" s="858"/>
      <c r="H16" s="231"/>
      <c r="I16" s="282"/>
      <c r="J16" s="281"/>
      <c r="K16" s="664"/>
      <c r="L16" s="230"/>
      <c r="M16" s="232"/>
      <c r="N16" s="232"/>
      <c r="O16" s="230"/>
      <c r="P16" s="232"/>
      <c r="Q16" s="697"/>
      <c r="R16" s="234"/>
      <c r="S16" s="680"/>
      <c r="T16" s="233"/>
      <c r="U16" s="234"/>
      <c r="V16" s="234">
        <f>T16+I16</f>
        <v>0</v>
      </c>
      <c r="W16" s="432"/>
      <c r="X16" s="156"/>
      <c r="Y16" s="471"/>
      <c r="Z16" s="472"/>
      <c r="AA16" s="459"/>
      <c r="AB16" s="448"/>
      <c r="AC16" s="311"/>
      <c r="AD16" s="311"/>
      <c r="AE16" s="311"/>
      <c r="AF16" s="332"/>
      <c r="AG16" s="447"/>
      <c r="AH16" s="332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470">
        <v>3</v>
      </c>
      <c r="B17" s="171" t="s">
        <v>99</v>
      </c>
      <c r="C17" s="111">
        <f>D17+E17+G17</f>
        <v>0</v>
      </c>
      <c r="D17" s="250"/>
      <c r="E17" s="254"/>
      <c r="F17" s="254"/>
      <c r="G17" s="254"/>
      <c r="H17" s="253"/>
      <c r="I17" s="255">
        <f>J17+N17+O17+P17+Q17+R17</f>
        <v>1625</v>
      </c>
      <c r="J17" s="317">
        <f>K17+M17</f>
        <v>0</v>
      </c>
      <c r="K17" s="665"/>
      <c r="L17" s="373"/>
      <c r="M17" s="667"/>
      <c r="N17" s="373"/>
      <c r="O17" s="373"/>
      <c r="P17" s="373"/>
      <c r="Q17" s="374">
        <v>1625</v>
      </c>
      <c r="R17" s="297"/>
      <c r="S17" s="681">
        <f>R17+T17</f>
        <v>0</v>
      </c>
      <c r="T17" s="245"/>
      <c r="U17" s="249"/>
      <c r="V17" s="249">
        <f>T17+I17</f>
        <v>1625</v>
      </c>
      <c r="W17" s="433"/>
      <c r="X17" s="440"/>
      <c r="Y17" s="473">
        <v>0</v>
      </c>
      <c r="Z17" s="474"/>
      <c r="AA17" s="460">
        <v>1625</v>
      </c>
      <c r="AB17" s="449"/>
      <c r="AC17" s="254"/>
      <c r="AD17" s="254"/>
      <c r="AE17" s="254"/>
      <c r="AF17" s="536"/>
      <c r="AG17" s="525"/>
      <c r="AH17" s="247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3.5" thickBot="1">
      <c r="A18" s="205">
        <v>3</v>
      </c>
      <c r="B18" s="56" t="s">
        <v>106</v>
      </c>
      <c r="C18" s="65">
        <f>D18+E18+G18</f>
        <v>0</v>
      </c>
      <c r="D18" s="252"/>
      <c r="E18" s="256"/>
      <c r="F18" s="256"/>
      <c r="G18" s="256"/>
      <c r="H18" s="258"/>
      <c r="I18" s="248">
        <f>J18+N18+O18+P18+Q18+R18</f>
        <v>72090</v>
      </c>
      <c r="J18" s="259">
        <f>K18+M18</f>
        <v>52621</v>
      </c>
      <c r="K18" s="641">
        <v>52621</v>
      </c>
      <c r="L18" s="256">
        <v>52621</v>
      </c>
      <c r="M18" s="669"/>
      <c r="N18" s="256">
        <v>18417</v>
      </c>
      <c r="O18" s="256">
        <v>1052</v>
      </c>
      <c r="P18" s="256"/>
      <c r="Q18" s="295"/>
      <c r="R18" s="297"/>
      <c r="S18" s="616">
        <f>R18+T18</f>
        <v>0</v>
      </c>
      <c r="T18" s="245"/>
      <c r="U18" s="249"/>
      <c r="V18" s="249">
        <f>T18+I18</f>
        <v>72090</v>
      </c>
      <c r="W18" s="434"/>
      <c r="X18" s="440"/>
      <c r="Y18" s="473">
        <v>72090</v>
      </c>
      <c r="Z18" s="474"/>
      <c r="AA18" s="460">
        <v>0</v>
      </c>
      <c r="AB18" s="451">
        <v>52621</v>
      </c>
      <c r="AC18" s="256"/>
      <c r="AD18" s="254"/>
      <c r="AE18" s="254"/>
      <c r="AF18" s="536"/>
      <c r="AG18" s="525"/>
      <c r="AH18" s="33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36" customFormat="1" ht="12.75" hidden="1">
      <c r="A19" s="227"/>
      <c r="B19" s="56"/>
      <c r="C19" s="260"/>
      <c r="D19" s="261"/>
      <c r="E19" s="262"/>
      <c r="F19" s="262"/>
      <c r="G19" s="262"/>
      <c r="H19" s="260"/>
      <c r="I19" s="263"/>
      <c r="J19" s="264"/>
      <c r="K19" s="639"/>
      <c r="L19" s="265"/>
      <c r="M19" s="668"/>
      <c r="N19" s="265"/>
      <c r="O19" s="265"/>
      <c r="P19" s="265"/>
      <c r="Q19" s="295"/>
      <c r="R19" s="297"/>
      <c r="S19" s="648"/>
      <c r="T19" s="245"/>
      <c r="U19" s="267"/>
      <c r="V19" s="249"/>
      <c r="W19" s="436"/>
      <c r="X19" s="442"/>
      <c r="Y19" s="475"/>
      <c r="Z19" s="476"/>
      <c r="AA19" s="461"/>
      <c r="AB19" s="450"/>
      <c r="AC19" s="262"/>
      <c r="AD19" s="335"/>
      <c r="AE19" s="335"/>
      <c r="AF19" s="537"/>
      <c r="AG19" s="526"/>
      <c r="AH19" s="337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</row>
    <row r="20" spans="1:48" ht="12.75" hidden="1">
      <c r="A20" s="470"/>
      <c r="B20" s="56"/>
      <c r="C20" s="258"/>
      <c r="D20" s="252"/>
      <c r="E20" s="256"/>
      <c r="F20" s="256"/>
      <c r="G20" s="256"/>
      <c r="H20" s="258"/>
      <c r="I20" s="248"/>
      <c r="J20" s="259"/>
      <c r="K20" s="640"/>
      <c r="L20" s="257"/>
      <c r="M20" s="669"/>
      <c r="N20" s="257"/>
      <c r="O20" s="257"/>
      <c r="P20" s="257"/>
      <c r="Q20" s="295"/>
      <c r="R20" s="297"/>
      <c r="S20" s="681"/>
      <c r="T20" s="245"/>
      <c r="U20" s="249"/>
      <c r="V20" s="249"/>
      <c r="W20" s="434"/>
      <c r="X20" s="440"/>
      <c r="Y20" s="473"/>
      <c r="Z20" s="474"/>
      <c r="AA20" s="460"/>
      <c r="AB20" s="449"/>
      <c r="AC20" s="256"/>
      <c r="AD20" s="254"/>
      <c r="AE20" s="254"/>
      <c r="AF20" s="536"/>
      <c r="AG20" s="525"/>
      <c r="AH20" s="33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4" ht="12.75" hidden="1">
      <c r="A21" s="487"/>
      <c r="B21" s="56"/>
      <c r="C21" s="258"/>
      <c r="D21" s="252"/>
      <c r="E21" s="256"/>
      <c r="F21" s="256"/>
      <c r="G21" s="256"/>
      <c r="H21" s="258"/>
      <c r="I21" s="248"/>
      <c r="J21" s="259"/>
      <c r="K21" s="640"/>
      <c r="L21" s="257"/>
      <c r="M21" s="669"/>
      <c r="N21" s="257"/>
      <c r="O21" s="257"/>
      <c r="P21" s="257"/>
      <c r="Q21" s="295"/>
      <c r="R21" s="296"/>
      <c r="S21" s="682"/>
      <c r="T21" s="489"/>
      <c r="U21" s="249"/>
      <c r="V21" s="249"/>
      <c r="W21" s="434"/>
      <c r="X21" s="440"/>
      <c r="Y21" s="477"/>
      <c r="Z21" s="472"/>
      <c r="AA21" s="462"/>
      <c r="AB21" s="451"/>
      <c r="AC21" s="256"/>
      <c r="AD21" s="254"/>
      <c r="AE21" s="338"/>
      <c r="AF21" s="538"/>
      <c r="AG21" s="527"/>
      <c r="AH21" s="33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.75" hidden="1">
      <c r="A22" s="205"/>
      <c r="B22" s="56"/>
      <c r="C22" s="258"/>
      <c r="D22" s="252"/>
      <c r="E22" s="256"/>
      <c r="F22" s="256"/>
      <c r="G22" s="256"/>
      <c r="H22" s="258"/>
      <c r="I22" s="248"/>
      <c r="J22" s="259"/>
      <c r="K22" s="641"/>
      <c r="L22" s="256"/>
      <c r="M22" s="669"/>
      <c r="N22" s="256"/>
      <c r="O22" s="256"/>
      <c r="P22" s="256"/>
      <c r="Q22" s="295"/>
      <c r="R22" s="297"/>
      <c r="S22" s="616"/>
      <c r="T22" s="245"/>
      <c r="U22" s="249"/>
      <c r="V22" s="249"/>
      <c r="W22" s="434"/>
      <c r="X22" s="440"/>
      <c r="Y22" s="473"/>
      <c r="Z22" s="474"/>
      <c r="AA22" s="460"/>
      <c r="AB22" s="451"/>
      <c r="AC22" s="256"/>
      <c r="AD22" s="254"/>
      <c r="AE22" s="254"/>
      <c r="AF22" s="536"/>
      <c r="AG22" s="525"/>
      <c r="AH22" s="33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2" customHeight="1" hidden="1">
      <c r="A23" s="100"/>
      <c r="B23" s="56"/>
      <c r="C23" s="248"/>
      <c r="D23" s="259"/>
      <c r="E23" s="268"/>
      <c r="F23" s="268"/>
      <c r="G23" s="268"/>
      <c r="H23" s="248"/>
      <c r="I23" s="248"/>
      <c r="J23" s="259"/>
      <c r="K23" s="642"/>
      <c r="L23" s="242"/>
      <c r="M23" s="670"/>
      <c r="N23" s="242"/>
      <c r="O23" s="242"/>
      <c r="P23" s="242"/>
      <c r="Q23" s="675"/>
      <c r="R23" s="297"/>
      <c r="S23" s="681"/>
      <c r="T23" s="270"/>
      <c r="U23" s="269"/>
      <c r="V23" s="249"/>
      <c r="W23" s="437"/>
      <c r="X23" s="441"/>
      <c r="Y23" s="438"/>
      <c r="Z23" s="474"/>
      <c r="AA23" s="460"/>
      <c r="AB23" s="451"/>
      <c r="AC23" s="268"/>
      <c r="AD23" s="268"/>
      <c r="AE23" s="268"/>
      <c r="AF23" s="536"/>
      <c r="AG23" s="525"/>
      <c r="AH23" s="340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2.75" hidden="1">
      <c r="A24" s="488"/>
      <c r="B24" s="171"/>
      <c r="C24" s="248"/>
      <c r="D24" s="259"/>
      <c r="E24" s="268"/>
      <c r="F24" s="268"/>
      <c r="G24" s="268"/>
      <c r="H24" s="248"/>
      <c r="I24" s="364"/>
      <c r="J24" s="259"/>
      <c r="K24" s="641"/>
      <c r="L24" s="257"/>
      <c r="M24" s="422"/>
      <c r="N24" s="256"/>
      <c r="O24" s="256"/>
      <c r="P24" s="256"/>
      <c r="Q24" s="295"/>
      <c r="R24" s="296"/>
      <c r="S24" s="616"/>
      <c r="T24" s="366"/>
      <c r="U24" s="269"/>
      <c r="V24" s="249"/>
      <c r="W24" s="437"/>
      <c r="X24" s="435"/>
      <c r="Y24" s="438"/>
      <c r="Z24" s="474"/>
      <c r="AA24" s="460"/>
      <c r="AB24" s="451"/>
      <c r="AC24" s="268"/>
      <c r="AD24" s="268"/>
      <c r="AE24" s="268"/>
      <c r="AF24" s="536"/>
      <c r="AG24" s="525"/>
      <c r="AH24" s="340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.75" hidden="1">
      <c r="A25" s="133"/>
      <c r="B25" s="56"/>
      <c r="C25" s="65"/>
      <c r="D25" s="66"/>
      <c r="E25" s="67"/>
      <c r="F25" s="67"/>
      <c r="G25" s="67"/>
      <c r="H25" s="65"/>
      <c r="I25" s="65"/>
      <c r="J25" s="66"/>
      <c r="K25" s="213"/>
      <c r="L25" s="198"/>
      <c r="M25" s="671"/>
      <c r="N25" s="198"/>
      <c r="O25" s="198"/>
      <c r="P25" s="198"/>
      <c r="Q25" s="219"/>
      <c r="R25" s="104"/>
      <c r="S25" s="102"/>
      <c r="T25" s="219"/>
      <c r="U25" s="163"/>
      <c r="V25" s="249"/>
      <c r="W25" s="437"/>
      <c r="X25" s="441"/>
      <c r="Y25" s="438"/>
      <c r="Z25" s="474"/>
      <c r="AA25" s="460"/>
      <c r="AB25" s="451"/>
      <c r="AC25" s="67"/>
      <c r="AD25" s="67"/>
      <c r="AE25" s="67"/>
      <c r="AF25" s="246"/>
      <c r="AG25" s="154"/>
      <c r="AH25" s="179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2.75" hidden="1">
      <c r="A26" s="286"/>
      <c r="B26" s="56"/>
      <c r="C26" s="65"/>
      <c r="D26" s="66"/>
      <c r="E26" s="67"/>
      <c r="F26" s="67"/>
      <c r="G26" s="67"/>
      <c r="H26" s="65"/>
      <c r="I26" s="364"/>
      <c r="J26" s="66"/>
      <c r="K26" s="213"/>
      <c r="L26" s="198"/>
      <c r="M26" s="671"/>
      <c r="N26" s="198"/>
      <c r="O26" s="198"/>
      <c r="P26" s="198"/>
      <c r="Q26" s="219"/>
      <c r="R26" s="296"/>
      <c r="S26" s="683"/>
      <c r="T26" s="367"/>
      <c r="U26" s="163"/>
      <c r="V26" s="249"/>
      <c r="W26" s="437"/>
      <c r="X26" s="441"/>
      <c r="Y26" s="438"/>
      <c r="Z26" s="474"/>
      <c r="AA26" s="460"/>
      <c r="AB26" s="451"/>
      <c r="AC26" s="67"/>
      <c r="AD26" s="67"/>
      <c r="AE26" s="67"/>
      <c r="AF26" s="246"/>
      <c r="AG26" s="154"/>
      <c r="AH26" s="179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3.5" hidden="1" thickBot="1">
      <c r="A27" s="286"/>
      <c r="B27" s="56"/>
      <c r="C27" s="64"/>
      <c r="D27" s="66"/>
      <c r="E27" s="67"/>
      <c r="F27" s="67"/>
      <c r="G27" s="67"/>
      <c r="H27" s="64"/>
      <c r="I27" s="364"/>
      <c r="J27" s="66"/>
      <c r="K27" s="213"/>
      <c r="L27" s="67"/>
      <c r="M27" s="671"/>
      <c r="N27" s="198"/>
      <c r="O27" s="198"/>
      <c r="P27" s="198"/>
      <c r="Q27" s="219"/>
      <c r="R27" s="296"/>
      <c r="S27" s="683"/>
      <c r="T27" s="367"/>
      <c r="U27" s="197"/>
      <c r="V27" s="249"/>
      <c r="W27" s="437"/>
      <c r="X27" s="441"/>
      <c r="Y27" s="438"/>
      <c r="Z27" s="474"/>
      <c r="AA27" s="460"/>
      <c r="AB27" s="451"/>
      <c r="AC27" s="67"/>
      <c r="AD27" s="67"/>
      <c r="AE27" s="67"/>
      <c r="AF27" s="246"/>
      <c r="AG27" s="154"/>
      <c r="AH27" s="179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3.5" hidden="1" thickBot="1">
      <c r="A28" s="159"/>
      <c r="B28" s="56"/>
      <c r="C28" s="134"/>
      <c r="D28" s="859"/>
      <c r="E28" s="341"/>
      <c r="F28" s="341"/>
      <c r="G28" s="160"/>
      <c r="H28" s="136"/>
      <c r="I28" s="65">
        <f aca="true" t="shared" si="0" ref="I28:I41">J28+N28+O28+P28+Q28+R28</f>
        <v>0</v>
      </c>
      <c r="J28" s="280">
        <f>K28+M28</f>
        <v>0</v>
      </c>
      <c r="K28" s="643"/>
      <c r="L28" s="160"/>
      <c r="M28" s="672"/>
      <c r="N28" s="287"/>
      <c r="O28" s="160"/>
      <c r="P28" s="160"/>
      <c r="Q28" s="319"/>
      <c r="R28" s="689"/>
      <c r="S28" s="102">
        <f>R28+T28</f>
        <v>0</v>
      </c>
      <c r="T28" s="319"/>
      <c r="U28" s="224"/>
      <c r="V28" s="249">
        <f>T28+I28</f>
        <v>0</v>
      </c>
      <c r="W28" s="439"/>
      <c r="X28" s="443"/>
      <c r="Y28" s="478"/>
      <c r="Z28" s="479"/>
      <c r="AA28" s="463"/>
      <c r="AB28" s="452"/>
      <c r="AC28" s="160"/>
      <c r="AD28" s="341"/>
      <c r="AE28" s="341"/>
      <c r="AF28" s="539"/>
      <c r="AG28" s="528"/>
      <c r="AH28" s="342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7.25" customHeight="1" thickBot="1">
      <c r="A29" s="164"/>
      <c r="B29" s="36" t="s">
        <v>35</v>
      </c>
      <c r="C29" s="93">
        <f>D29+G29</f>
        <v>0</v>
      </c>
      <c r="D29" s="206">
        <f>SUM(D19:D23)</f>
        <v>0</v>
      </c>
      <c r="E29" s="146"/>
      <c r="F29" s="146">
        <f>SUM(F19:F23)</f>
        <v>0</v>
      </c>
      <c r="G29" s="146">
        <f>SUM(G19:G23)</f>
        <v>0</v>
      </c>
      <c r="H29" s="144">
        <f>SUM(H19:H23)</f>
        <v>0</v>
      </c>
      <c r="I29" s="95">
        <f t="shared" si="0"/>
        <v>73715</v>
      </c>
      <c r="J29" s="94">
        <f>SUM(J17:J28)</f>
        <v>52621</v>
      </c>
      <c r="K29" s="144">
        <f aca="true" t="shared" si="1" ref="K29:R29">SUM(K17:K28)</f>
        <v>52621</v>
      </c>
      <c r="L29" s="146">
        <f t="shared" si="1"/>
        <v>52621</v>
      </c>
      <c r="M29" s="94">
        <f t="shared" si="1"/>
        <v>0</v>
      </c>
      <c r="N29" s="94">
        <f t="shared" si="1"/>
        <v>18417</v>
      </c>
      <c r="O29" s="94">
        <f t="shared" si="1"/>
        <v>1052</v>
      </c>
      <c r="P29" s="94">
        <f t="shared" si="1"/>
        <v>0</v>
      </c>
      <c r="Q29" s="144">
        <f t="shared" si="1"/>
        <v>1625</v>
      </c>
      <c r="R29" s="95">
        <f t="shared" si="1"/>
        <v>0</v>
      </c>
      <c r="S29" s="94">
        <f aca="true" t="shared" si="2" ref="S29:AH29">SUM(S17:S27)</f>
        <v>0</v>
      </c>
      <c r="T29" s="144">
        <f t="shared" si="2"/>
        <v>0</v>
      </c>
      <c r="U29" s="95">
        <f t="shared" si="2"/>
        <v>0</v>
      </c>
      <c r="V29" s="95">
        <f>SUM(V17:V28)</f>
        <v>73715</v>
      </c>
      <c r="W29" s="206">
        <f t="shared" si="2"/>
        <v>0</v>
      </c>
      <c r="X29" s="146">
        <f t="shared" si="2"/>
        <v>0</v>
      </c>
      <c r="Y29" s="146">
        <f t="shared" si="2"/>
        <v>72090</v>
      </c>
      <c r="Z29" s="380">
        <f t="shared" si="2"/>
        <v>0</v>
      </c>
      <c r="AA29" s="464">
        <f t="shared" si="2"/>
        <v>1625</v>
      </c>
      <c r="AB29" s="453">
        <f>SUM(AB17:AB28)</f>
        <v>52621</v>
      </c>
      <c r="AC29" s="146">
        <f t="shared" si="2"/>
        <v>0</v>
      </c>
      <c r="AD29" s="146">
        <f t="shared" si="2"/>
        <v>0</v>
      </c>
      <c r="AE29" s="146">
        <f t="shared" si="2"/>
        <v>0</v>
      </c>
      <c r="AF29" s="464">
        <f t="shared" si="2"/>
        <v>0</v>
      </c>
      <c r="AG29" s="453">
        <f t="shared" si="2"/>
        <v>0</v>
      </c>
      <c r="AH29" s="343">
        <f t="shared" si="2"/>
        <v>0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>
      <c r="A30" s="710">
        <v>3</v>
      </c>
      <c r="B30" s="165" t="s">
        <v>117</v>
      </c>
      <c r="C30" s="107">
        <f>D30+E30+G30</f>
        <v>0</v>
      </c>
      <c r="D30" s="860"/>
      <c r="E30" s="167"/>
      <c r="F30" s="167"/>
      <c r="G30" s="167"/>
      <c r="H30" s="168"/>
      <c r="I30" s="169">
        <f t="shared" si="0"/>
        <v>-27131</v>
      </c>
      <c r="J30" s="170"/>
      <c r="K30" s="644"/>
      <c r="L30" s="167"/>
      <c r="M30" s="646"/>
      <c r="N30" s="718"/>
      <c r="O30" s="67"/>
      <c r="P30" s="67"/>
      <c r="Q30" s="73">
        <v>-21131</v>
      </c>
      <c r="R30" s="72">
        <v>-6000</v>
      </c>
      <c r="S30" s="102">
        <f>R30+T30</f>
        <v>-6000</v>
      </c>
      <c r="T30" s="219"/>
      <c r="U30" s="104"/>
      <c r="V30" s="104">
        <f aca="true" t="shared" si="3" ref="V30:V41">T30+I30</f>
        <v>-27131</v>
      </c>
      <c r="W30" s="66"/>
      <c r="X30" s="67"/>
      <c r="Y30" s="67">
        <v>-27131</v>
      </c>
      <c r="Z30" s="379"/>
      <c r="AA30" s="246"/>
      <c r="AB30" s="154"/>
      <c r="AC30" s="67"/>
      <c r="AD30" s="67"/>
      <c r="AE30" s="67"/>
      <c r="AF30" s="246"/>
      <c r="AG30" s="154"/>
      <c r="AH30" s="179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3.5" thickBot="1">
      <c r="A31" s="51">
        <v>3</v>
      </c>
      <c r="B31" s="56" t="s">
        <v>120</v>
      </c>
      <c r="C31" s="65">
        <f>D31+E31+G31</f>
        <v>0</v>
      </c>
      <c r="D31" s="66"/>
      <c r="E31" s="67"/>
      <c r="F31" s="67"/>
      <c r="G31" s="67"/>
      <c r="H31" s="65"/>
      <c r="I31" s="65">
        <f t="shared" si="0"/>
        <v>330</v>
      </c>
      <c r="J31" s="68">
        <v>241</v>
      </c>
      <c r="K31" s="73">
        <v>241</v>
      </c>
      <c r="L31" s="67"/>
      <c r="M31" s="68"/>
      <c r="N31" s="68">
        <v>84</v>
      </c>
      <c r="O31" s="68">
        <v>5</v>
      </c>
      <c r="P31" s="68"/>
      <c r="Q31" s="73"/>
      <c r="R31" s="72"/>
      <c r="S31" s="102">
        <f>R31+T31</f>
        <v>0</v>
      </c>
      <c r="T31" s="218"/>
      <c r="U31" s="72"/>
      <c r="V31" s="72">
        <f t="shared" si="3"/>
        <v>330</v>
      </c>
      <c r="W31" s="66"/>
      <c r="X31" s="67"/>
      <c r="Y31" s="67"/>
      <c r="Z31" s="379"/>
      <c r="AA31" s="246">
        <v>330</v>
      </c>
      <c r="AB31" s="154">
        <v>241</v>
      </c>
      <c r="AC31" s="67"/>
      <c r="AD31" s="67"/>
      <c r="AE31" s="67"/>
      <c r="AF31" s="246"/>
      <c r="AG31" s="154"/>
      <c r="AH31" s="179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2.75" hidden="1">
      <c r="A32" s="51">
        <v>3</v>
      </c>
      <c r="B32" s="56"/>
      <c r="C32" s="65"/>
      <c r="D32" s="66"/>
      <c r="E32" s="67"/>
      <c r="F32" s="67"/>
      <c r="G32" s="67"/>
      <c r="H32" s="65"/>
      <c r="I32" s="65">
        <f t="shared" si="0"/>
        <v>0</v>
      </c>
      <c r="J32" s="68"/>
      <c r="K32" s="73"/>
      <c r="L32" s="67"/>
      <c r="M32" s="68"/>
      <c r="N32" s="68"/>
      <c r="O32" s="68"/>
      <c r="P32" s="68"/>
      <c r="Q32" s="73"/>
      <c r="R32" s="72"/>
      <c r="S32" s="68">
        <f>R32+T32</f>
        <v>0</v>
      </c>
      <c r="T32" s="219"/>
      <c r="U32" s="72"/>
      <c r="V32" s="72">
        <f t="shared" si="3"/>
        <v>0</v>
      </c>
      <c r="W32" s="66"/>
      <c r="X32" s="67"/>
      <c r="Y32" s="67"/>
      <c r="Z32" s="381"/>
      <c r="AA32" s="178"/>
      <c r="AB32" s="208"/>
      <c r="AC32" s="67"/>
      <c r="AD32" s="67"/>
      <c r="AE32" s="67"/>
      <c r="AF32" s="178"/>
      <c r="AG32" s="208"/>
      <c r="AH32" s="179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2.75" hidden="1">
      <c r="A33" s="51">
        <v>3</v>
      </c>
      <c r="B33" s="56"/>
      <c r="C33" s="65"/>
      <c r="D33" s="66"/>
      <c r="E33" s="67"/>
      <c r="F33" s="67"/>
      <c r="G33" s="67"/>
      <c r="H33" s="65"/>
      <c r="I33" s="65">
        <f t="shared" si="0"/>
        <v>0</v>
      </c>
      <c r="J33" s="68"/>
      <c r="K33" s="73"/>
      <c r="L33" s="67"/>
      <c r="M33" s="68"/>
      <c r="N33" s="68"/>
      <c r="O33" s="68"/>
      <c r="P33" s="68"/>
      <c r="Q33" s="73"/>
      <c r="R33" s="72"/>
      <c r="S33" s="68">
        <f>R33+T33</f>
        <v>0</v>
      </c>
      <c r="T33" s="219"/>
      <c r="U33" s="72"/>
      <c r="V33" s="72">
        <f t="shared" si="3"/>
        <v>0</v>
      </c>
      <c r="W33" s="66"/>
      <c r="X33" s="67"/>
      <c r="Y33" s="67"/>
      <c r="Z33" s="381"/>
      <c r="AA33" s="178"/>
      <c r="AB33" s="208"/>
      <c r="AC33" s="67"/>
      <c r="AD33" s="67"/>
      <c r="AE33" s="67"/>
      <c r="AF33" s="178"/>
      <c r="AG33" s="208"/>
      <c r="AH33" s="179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.75" hidden="1">
      <c r="A34" s="100">
        <v>3</v>
      </c>
      <c r="B34" s="172"/>
      <c r="C34" s="101"/>
      <c r="D34" s="103"/>
      <c r="E34" s="316"/>
      <c r="F34" s="316"/>
      <c r="G34" s="316"/>
      <c r="H34" s="101"/>
      <c r="I34" s="65">
        <f t="shared" si="0"/>
        <v>0</v>
      </c>
      <c r="J34" s="102"/>
      <c r="K34" s="180"/>
      <c r="L34" s="316"/>
      <c r="M34" s="102"/>
      <c r="N34" s="102"/>
      <c r="O34" s="102"/>
      <c r="P34" s="102"/>
      <c r="Q34" s="180"/>
      <c r="R34" s="104"/>
      <c r="S34" s="102">
        <f>R34+T34</f>
        <v>0</v>
      </c>
      <c r="T34" s="218"/>
      <c r="U34" s="72"/>
      <c r="V34" s="72">
        <f t="shared" si="3"/>
        <v>0</v>
      </c>
      <c r="W34" s="103"/>
      <c r="X34" s="316"/>
      <c r="Y34" s="316"/>
      <c r="Z34" s="379"/>
      <c r="AA34" s="246"/>
      <c r="AB34" s="154"/>
      <c r="AC34" s="316"/>
      <c r="AD34" s="316"/>
      <c r="AE34" s="316"/>
      <c r="AF34" s="246"/>
      <c r="AG34" s="154"/>
      <c r="AH34" s="181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3.5" hidden="1" thickBot="1">
      <c r="A35" s="105">
        <v>3</v>
      </c>
      <c r="B35" s="172"/>
      <c r="C35" s="101"/>
      <c r="D35" s="103"/>
      <c r="E35" s="316"/>
      <c r="F35" s="316"/>
      <c r="G35" s="316"/>
      <c r="H35" s="101"/>
      <c r="I35" s="101">
        <f t="shared" si="0"/>
        <v>0</v>
      </c>
      <c r="J35" s="102"/>
      <c r="K35" s="180"/>
      <c r="L35" s="316"/>
      <c r="M35" s="102"/>
      <c r="N35" s="102"/>
      <c r="O35" s="102"/>
      <c r="P35" s="102"/>
      <c r="Q35" s="180"/>
      <c r="R35" s="104"/>
      <c r="S35" s="102">
        <f aca="true" t="shared" si="4" ref="S35:S42">R35+T35</f>
        <v>0</v>
      </c>
      <c r="T35" s="218"/>
      <c r="U35" s="104"/>
      <c r="V35" s="104">
        <f t="shared" si="3"/>
        <v>0</v>
      </c>
      <c r="W35" s="103"/>
      <c r="X35" s="316"/>
      <c r="Y35" s="316"/>
      <c r="Z35" s="379"/>
      <c r="AA35" s="246"/>
      <c r="AB35" s="154"/>
      <c r="AC35" s="316"/>
      <c r="AD35" s="316"/>
      <c r="AE35" s="316"/>
      <c r="AF35" s="246"/>
      <c r="AG35" s="154"/>
      <c r="AH35" s="181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.75" hidden="1">
      <c r="A36" s="105">
        <v>3</v>
      </c>
      <c r="B36" s="172"/>
      <c r="C36" s="101"/>
      <c r="D36" s="103"/>
      <c r="E36" s="316"/>
      <c r="F36" s="316"/>
      <c r="G36" s="316"/>
      <c r="H36" s="101"/>
      <c r="I36" s="101">
        <f t="shared" si="0"/>
        <v>0</v>
      </c>
      <c r="J36" s="102"/>
      <c r="K36" s="180"/>
      <c r="L36" s="316"/>
      <c r="M36" s="102"/>
      <c r="N36" s="102"/>
      <c r="O36" s="102"/>
      <c r="P36" s="102"/>
      <c r="Q36" s="180"/>
      <c r="R36" s="104"/>
      <c r="S36" s="102">
        <f t="shared" si="4"/>
        <v>0</v>
      </c>
      <c r="T36" s="218"/>
      <c r="U36" s="104"/>
      <c r="V36" s="104">
        <f t="shared" si="3"/>
        <v>0</v>
      </c>
      <c r="W36" s="103"/>
      <c r="X36" s="316"/>
      <c r="Y36" s="316"/>
      <c r="Z36" s="379"/>
      <c r="AA36" s="246"/>
      <c r="AB36" s="154"/>
      <c r="AC36" s="316"/>
      <c r="AD36" s="316"/>
      <c r="AE36" s="316"/>
      <c r="AF36" s="246"/>
      <c r="AG36" s="154"/>
      <c r="AH36" s="181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.75" hidden="1">
      <c r="A37" s="105">
        <v>3</v>
      </c>
      <c r="B37" s="172"/>
      <c r="C37" s="101"/>
      <c r="D37" s="103"/>
      <c r="E37" s="316"/>
      <c r="F37" s="316"/>
      <c r="G37" s="316"/>
      <c r="H37" s="101"/>
      <c r="I37" s="101">
        <f t="shared" si="0"/>
        <v>0</v>
      </c>
      <c r="J37" s="102"/>
      <c r="K37" s="180"/>
      <c r="L37" s="316"/>
      <c r="M37" s="102"/>
      <c r="N37" s="102"/>
      <c r="O37" s="102"/>
      <c r="P37" s="102"/>
      <c r="Q37" s="180"/>
      <c r="R37" s="104"/>
      <c r="S37" s="102">
        <f t="shared" si="4"/>
        <v>0</v>
      </c>
      <c r="T37" s="218"/>
      <c r="U37" s="104"/>
      <c r="V37" s="104">
        <f t="shared" si="3"/>
        <v>0</v>
      </c>
      <c r="W37" s="103"/>
      <c r="X37" s="316"/>
      <c r="Y37" s="316"/>
      <c r="Z37" s="379"/>
      <c r="AA37" s="246"/>
      <c r="AB37" s="154"/>
      <c r="AC37" s="316"/>
      <c r="AD37" s="316"/>
      <c r="AE37" s="316"/>
      <c r="AF37" s="246"/>
      <c r="AG37" s="154"/>
      <c r="AH37" s="181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 hidden="1">
      <c r="A38" s="105"/>
      <c r="B38" s="172"/>
      <c r="C38" s="101"/>
      <c r="D38" s="103"/>
      <c r="E38" s="316"/>
      <c r="F38" s="316"/>
      <c r="G38" s="316"/>
      <c r="H38" s="101"/>
      <c r="I38" s="101">
        <f t="shared" si="0"/>
        <v>0</v>
      </c>
      <c r="J38" s="102"/>
      <c r="K38" s="180"/>
      <c r="L38" s="316"/>
      <c r="M38" s="102"/>
      <c r="N38" s="102"/>
      <c r="O38" s="102"/>
      <c r="P38" s="102"/>
      <c r="Q38" s="180"/>
      <c r="R38" s="104"/>
      <c r="S38" s="102">
        <f t="shared" si="4"/>
        <v>0</v>
      </c>
      <c r="T38" s="218"/>
      <c r="U38" s="104"/>
      <c r="V38" s="104">
        <f t="shared" si="3"/>
        <v>0</v>
      </c>
      <c r="W38" s="103"/>
      <c r="X38" s="316"/>
      <c r="Y38" s="316"/>
      <c r="Z38" s="379"/>
      <c r="AA38" s="246"/>
      <c r="AB38" s="154"/>
      <c r="AC38" s="316"/>
      <c r="AD38" s="316"/>
      <c r="AE38" s="316"/>
      <c r="AF38" s="246"/>
      <c r="AG38" s="154"/>
      <c r="AH38" s="181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.75" hidden="1">
      <c r="A39" s="105"/>
      <c r="B39" s="172"/>
      <c r="C39" s="101"/>
      <c r="D39" s="103"/>
      <c r="E39" s="316"/>
      <c r="F39" s="316"/>
      <c r="G39" s="316"/>
      <c r="H39" s="101"/>
      <c r="I39" s="101">
        <f t="shared" si="0"/>
        <v>0</v>
      </c>
      <c r="J39" s="102"/>
      <c r="K39" s="180"/>
      <c r="L39" s="316"/>
      <c r="M39" s="102"/>
      <c r="N39" s="102"/>
      <c r="O39" s="102"/>
      <c r="P39" s="102"/>
      <c r="Q39" s="180"/>
      <c r="R39" s="104"/>
      <c r="S39" s="102">
        <f t="shared" si="4"/>
        <v>0</v>
      </c>
      <c r="T39" s="218"/>
      <c r="U39" s="104"/>
      <c r="V39" s="104">
        <f t="shared" si="3"/>
        <v>0</v>
      </c>
      <c r="W39" s="103"/>
      <c r="X39" s="316"/>
      <c r="Y39" s="316"/>
      <c r="Z39" s="379"/>
      <c r="AA39" s="246"/>
      <c r="AB39" s="154"/>
      <c r="AC39" s="316"/>
      <c r="AD39" s="316"/>
      <c r="AE39" s="316"/>
      <c r="AF39" s="246"/>
      <c r="AG39" s="154"/>
      <c r="AH39" s="181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 hidden="1">
      <c r="A40" s="105"/>
      <c r="B40" s="172"/>
      <c r="C40" s="101"/>
      <c r="D40" s="103"/>
      <c r="E40" s="316"/>
      <c r="F40" s="316"/>
      <c r="G40" s="316"/>
      <c r="H40" s="101"/>
      <c r="I40" s="101">
        <f t="shared" si="0"/>
        <v>0</v>
      </c>
      <c r="J40" s="102"/>
      <c r="K40" s="180"/>
      <c r="L40" s="316"/>
      <c r="M40" s="102"/>
      <c r="N40" s="102"/>
      <c r="O40" s="102"/>
      <c r="P40" s="102"/>
      <c r="Q40" s="180"/>
      <c r="R40" s="104"/>
      <c r="S40" s="102">
        <f t="shared" si="4"/>
        <v>0</v>
      </c>
      <c r="T40" s="218"/>
      <c r="U40" s="104"/>
      <c r="V40" s="104">
        <f t="shared" si="3"/>
        <v>0</v>
      </c>
      <c r="W40" s="103"/>
      <c r="X40" s="316"/>
      <c r="Y40" s="316"/>
      <c r="Z40" s="379"/>
      <c r="AA40" s="246"/>
      <c r="AB40" s="154"/>
      <c r="AC40" s="316"/>
      <c r="AD40" s="316"/>
      <c r="AE40" s="316"/>
      <c r="AF40" s="246"/>
      <c r="AG40" s="154"/>
      <c r="AH40" s="181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 hidden="1">
      <c r="A41" s="105"/>
      <c r="B41" s="172"/>
      <c r="C41" s="101"/>
      <c r="D41" s="103"/>
      <c r="E41" s="316"/>
      <c r="F41" s="316"/>
      <c r="G41" s="316"/>
      <c r="H41" s="101"/>
      <c r="I41" s="101">
        <f t="shared" si="0"/>
        <v>0</v>
      </c>
      <c r="J41" s="102"/>
      <c r="K41" s="180"/>
      <c r="L41" s="316"/>
      <c r="M41" s="102"/>
      <c r="N41" s="102"/>
      <c r="O41" s="102"/>
      <c r="P41" s="102"/>
      <c r="Q41" s="180"/>
      <c r="R41" s="104"/>
      <c r="S41" s="102">
        <f t="shared" si="4"/>
        <v>0</v>
      </c>
      <c r="T41" s="218"/>
      <c r="U41" s="104"/>
      <c r="V41" s="104">
        <f t="shared" si="3"/>
        <v>0</v>
      </c>
      <c r="W41" s="103"/>
      <c r="X41" s="316"/>
      <c r="Y41" s="316"/>
      <c r="Z41" s="379"/>
      <c r="AA41" s="246"/>
      <c r="AB41" s="154"/>
      <c r="AC41" s="316"/>
      <c r="AD41" s="316"/>
      <c r="AE41" s="316"/>
      <c r="AF41" s="246"/>
      <c r="AG41" s="154"/>
      <c r="AH41" s="181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3.5" hidden="1" thickBot="1">
      <c r="A42" s="105"/>
      <c r="B42" s="172"/>
      <c r="C42" s="101"/>
      <c r="D42" s="103"/>
      <c r="E42" s="316"/>
      <c r="F42" s="316"/>
      <c r="G42" s="316"/>
      <c r="H42" s="101"/>
      <c r="I42" s="101">
        <f>J42+N42+O42+P42+Q42</f>
        <v>0</v>
      </c>
      <c r="J42" s="102"/>
      <c r="K42" s="180"/>
      <c r="L42" s="316"/>
      <c r="M42" s="102"/>
      <c r="N42" s="102"/>
      <c r="O42" s="102"/>
      <c r="P42" s="102"/>
      <c r="Q42" s="180"/>
      <c r="R42" s="104"/>
      <c r="S42" s="102">
        <f t="shared" si="4"/>
        <v>0</v>
      </c>
      <c r="T42" s="218"/>
      <c r="U42" s="104"/>
      <c r="V42" s="104">
        <f>I42+T42</f>
        <v>0</v>
      </c>
      <c r="W42" s="103"/>
      <c r="X42" s="316"/>
      <c r="Y42" s="316"/>
      <c r="Z42" s="379"/>
      <c r="AA42" s="246"/>
      <c r="AB42" s="154"/>
      <c r="AC42" s="316"/>
      <c r="AD42" s="316"/>
      <c r="AE42" s="316"/>
      <c r="AF42" s="246"/>
      <c r="AG42" s="154"/>
      <c r="AH42" s="181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3.5" thickBot="1">
      <c r="A43" s="118"/>
      <c r="B43" s="36" t="s">
        <v>36</v>
      </c>
      <c r="C43" s="93">
        <f aca="true" t="shared" si="5" ref="C43:U43">SUM(C30:C42)</f>
        <v>0</v>
      </c>
      <c r="D43" s="206">
        <f t="shared" si="5"/>
        <v>0</v>
      </c>
      <c r="E43" s="146"/>
      <c r="F43" s="146"/>
      <c r="G43" s="146">
        <f t="shared" si="5"/>
        <v>0</v>
      </c>
      <c r="H43" s="93">
        <f t="shared" si="5"/>
        <v>0</v>
      </c>
      <c r="I43" s="93">
        <f t="shared" si="5"/>
        <v>-26801</v>
      </c>
      <c r="J43" s="94">
        <f t="shared" si="5"/>
        <v>241</v>
      </c>
      <c r="K43" s="144">
        <f t="shared" si="5"/>
        <v>241</v>
      </c>
      <c r="L43" s="146">
        <f t="shared" si="5"/>
        <v>0</v>
      </c>
      <c r="M43" s="94">
        <f t="shared" si="5"/>
        <v>0</v>
      </c>
      <c r="N43" s="94">
        <f t="shared" si="5"/>
        <v>84</v>
      </c>
      <c r="O43" s="94">
        <f t="shared" si="5"/>
        <v>5</v>
      </c>
      <c r="P43" s="94">
        <f t="shared" si="5"/>
        <v>0</v>
      </c>
      <c r="Q43" s="144">
        <f t="shared" si="5"/>
        <v>-21131</v>
      </c>
      <c r="R43" s="95">
        <f t="shared" si="5"/>
        <v>-6000</v>
      </c>
      <c r="S43" s="94">
        <f t="shared" si="5"/>
        <v>-6000</v>
      </c>
      <c r="T43" s="144">
        <f t="shared" si="5"/>
        <v>0</v>
      </c>
      <c r="U43" s="95">
        <f t="shared" si="5"/>
        <v>0</v>
      </c>
      <c r="V43" s="95">
        <f>T43+I43</f>
        <v>-26801</v>
      </c>
      <c r="W43" s="206">
        <f aca="true" t="shared" si="6" ref="W43:AF43">SUM(W30:W42)</f>
        <v>0</v>
      </c>
      <c r="X43" s="146">
        <f t="shared" si="6"/>
        <v>0</v>
      </c>
      <c r="Y43" s="146">
        <f t="shared" si="6"/>
        <v>-27131</v>
      </c>
      <c r="Z43" s="380">
        <f t="shared" si="6"/>
        <v>0</v>
      </c>
      <c r="AA43" s="464">
        <f t="shared" si="6"/>
        <v>330</v>
      </c>
      <c r="AB43" s="453">
        <f t="shared" si="6"/>
        <v>241</v>
      </c>
      <c r="AC43" s="146">
        <f t="shared" si="6"/>
        <v>0</v>
      </c>
      <c r="AD43" s="146">
        <f t="shared" si="6"/>
        <v>0</v>
      </c>
      <c r="AE43" s="146">
        <f t="shared" si="6"/>
        <v>0</v>
      </c>
      <c r="AF43" s="464">
        <f t="shared" si="6"/>
        <v>0</v>
      </c>
      <c r="AG43" s="453"/>
      <c r="AH43" s="343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.75">
      <c r="A44" s="106">
        <v>3</v>
      </c>
      <c r="B44" s="165" t="s">
        <v>128</v>
      </c>
      <c r="C44" s="107">
        <f>D44+E44+G44</f>
        <v>0</v>
      </c>
      <c r="D44" s="109"/>
      <c r="E44" s="225"/>
      <c r="F44" s="225"/>
      <c r="G44" s="225"/>
      <c r="H44" s="107"/>
      <c r="I44" s="107">
        <f aca="true" t="shared" si="7" ref="I44:I55">J44+N44+O44+P44+Q44+R44</f>
        <v>0</v>
      </c>
      <c r="J44" s="108">
        <f>K44+M44</f>
        <v>0</v>
      </c>
      <c r="K44" s="183"/>
      <c r="L44" s="225">
        <v>241</v>
      </c>
      <c r="M44" s="108"/>
      <c r="N44" s="108"/>
      <c r="O44" s="108"/>
      <c r="P44" s="108"/>
      <c r="Q44" s="183"/>
      <c r="R44" s="110"/>
      <c r="S44" s="108">
        <f aca="true" t="shared" si="8" ref="S44:S51">R44+T44</f>
        <v>0</v>
      </c>
      <c r="T44" s="183"/>
      <c r="U44" s="110"/>
      <c r="V44" s="110">
        <f>I44+T44+U44</f>
        <v>0</v>
      </c>
      <c r="W44" s="109"/>
      <c r="X44" s="225"/>
      <c r="Y44" s="225"/>
      <c r="Z44" s="382"/>
      <c r="AA44" s="465"/>
      <c r="AB44" s="454"/>
      <c r="AC44" s="225"/>
      <c r="AD44" s="225"/>
      <c r="AE44" s="225"/>
      <c r="AF44" s="465"/>
      <c r="AG44" s="454"/>
      <c r="AH44" s="18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.75">
      <c r="A45" s="100">
        <v>3</v>
      </c>
      <c r="B45" s="171" t="s">
        <v>135</v>
      </c>
      <c r="C45" s="111">
        <f>D45+E45+G45</f>
        <v>0</v>
      </c>
      <c r="D45" s="113"/>
      <c r="E45" s="226"/>
      <c r="F45" s="226"/>
      <c r="G45" s="226"/>
      <c r="H45" s="111"/>
      <c r="I45" s="111">
        <f t="shared" si="7"/>
        <v>0</v>
      </c>
      <c r="J45" s="112"/>
      <c r="K45" s="185"/>
      <c r="L45" s="226"/>
      <c r="M45" s="112"/>
      <c r="N45" s="112"/>
      <c r="O45" s="112"/>
      <c r="P45" s="112"/>
      <c r="Q45" s="185"/>
      <c r="R45" s="114"/>
      <c r="S45" s="112">
        <f t="shared" si="8"/>
        <v>-1190</v>
      </c>
      <c r="T45" s="185">
        <v>-1190</v>
      </c>
      <c r="U45" s="114"/>
      <c r="V45" s="114">
        <f aca="true" t="shared" si="9" ref="V45:V55">I45+T45+U45</f>
        <v>-1190</v>
      </c>
      <c r="W45" s="113"/>
      <c r="X45" s="226"/>
      <c r="Y45" s="226">
        <v>-1190</v>
      </c>
      <c r="Z45" s="383"/>
      <c r="AA45" s="466"/>
      <c r="AB45" s="455"/>
      <c r="AC45" s="226"/>
      <c r="AD45" s="226"/>
      <c r="AE45" s="226"/>
      <c r="AF45" s="466"/>
      <c r="AG45" s="455"/>
      <c r="AH45" s="186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3.5" thickBot="1">
      <c r="A46" s="787">
        <v>1</v>
      </c>
      <c r="B46" s="171" t="s">
        <v>138</v>
      </c>
      <c r="C46" s="111">
        <f>D46+E46+G46</f>
        <v>0</v>
      </c>
      <c r="D46" s="113"/>
      <c r="E46" s="226"/>
      <c r="F46" s="226"/>
      <c r="G46" s="226"/>
      <c r="H46" s="111"/>
      <c r="I46" s="777">
        <f t="shared" si="7"/>
        <v>17000</v>
      </c>
      <c r="J46" s="112"/>
      <c r="K46" s="185"/>
      <c r="L46" s="226"/>
      <c r="M46" s="112"/>
      <c r="N46" s="112"/>
      <c r="O46" s="112"/>
      <c r="P46" s="112"/>
      <c r="Q46" s="185"/>
      <c r="R46" s="781">
        <v>17000</v>
      </c>
      <c r="S46" s="778">
        <f t="shared" si="8"/>
        <v>0</v>
      </c>
      <c r="T46" s="780">
        <v>-17000</v>
      </c>
      <c r="U46" s="114"/>
      <c r="V46" s="114">
        <f t="shared" si="9"/>
        <v>0</v>
      </c>
      <c r="W46" s="113"/>
      <c r="X46" s="226"/>
      <c r="Y46" s="226"/>
      <c r="Z46" s="383"/>
      <c r="AA46" s="466"/>
      <c r="AB46" s="455"/>
      <c r="AC46" s="226"/>
      <c r="AD46" s="226"/>
      <c r="AE46" s="226"/>
      <c r="AF46" s="466"/>
      <c r="AG46" s="455"/>
      <c r="AH46" s="186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.75" hidden="1">
      <c r="A47" s="100">
        <v>3</v>
      </c>
      <c r="B47" s="171"/>
      <c r="C47" s="111">
        <f aca="true" t="shared" si="10" ref="C47:C55">D47+G47</f>
        <v>0</v>
      </c>
      <c r="D47" s="113"/>
      <c r="E47" s="226"/>
      <c r="F47" s="226"/>
      <c r="G47" s="226"/>
      <c r="H47" s="111"/>
      <c r="I47" s="111">
        <f t="shared" si="7"/>
        <v>0</v>
      </c>
      <c r="J47" s="112"/>
      <c r="K47" s="185"/>
      <c r="L47" s="226"/>
      <c r="M47" s="112"/>
      <c r="N47" s="112"/>
      <c r="O47" s="112"/>
      <c r="P47" s="112"/>
      <c r="Q47" s="185"/>
      <c r="R47" s="114"/>
      <c r="S47" s="112">
        <f t="shared" si="8"/>
        <v>0</v>
      </c>
      <c r="T47" s="185"/>
      <c r="U47" s="114"/>
      <c r="V47" s="114">
        <f t="shared" si="9"/>
        <v>0</v>
      </c>
      <c r="W47" s="113"/>
      <c r="X47" s="226"/>
      <c r="Y47" s="226"/>
      <c r="Z47" s="383"/>
      <c r="AA47" s="466"/>
      <c r="AB47" s="455"/>
      <c r="AC47" s="226"/>
      <c r="AD47" s="226"/>
      <c r="AE47" s="226"/>
      <c r="AF47" s="466"/>
      <c r="AG47" s="455"/>
      <c r="AH47" s="186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 hidden="1">
      <c r="A48" s="798"/>
      <c r="B48" s="171"/>
      <c r="C48" s="111">
        <f t="shared" si="10"/>
        <v>0</v>
      </c>
      <c r="D48" s="113"/>
      <c r="E48" s="226"/>
      <c r="F48" s="226"/>
      <c r="G48" s="226"/>
      <c r="H48" s="111"/>
      <c r="I48" s="111">
        <f t="shared" si="7"/>
        <v>0</v>
      </c>
      <c r="J48" s="112"/>
      <c r="K48" s="185"/>
      <c r="L48" s="226"/>
      <c r="M48" s="112"/>
      <c r="N48" s="112"/>
      <c r="O48" s="112"/>
      <c r="P48" s="112"/>
      <c r="Q48" s="185"/>
      <c r="R48" s="114"/>
      <c r="S48" s="112">
        <f t="shared" si="8"/>
        <v>0</v>
      </c>
      <c r="T48" s="185"/>
      <c r="U48" s="114"/>
      <c r="V48" s="114">
        <f t="shared" si="9"/>
        <v>0</v>
      </c>
      <c r="W48" s="113"/>
      <c r="X48" s="226"/>
      <c r="Y48" s="226"/>
      <c r="Z48" s="383"/>
      <c r="AA48" s="466"/>
      <c r="AB48" s="455"/>
      <c r="AC48" s="226"/>
      <c r="AD48" s="226"/>
      <c r="AE48" s="226"/>
      <c r="AF48" s="466"/>
      <c r="AG48" s="455"/>
      <c r="AH48" s="186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 hidden="1">
      <c r="A49" s="798"/>
      <c r="B49" s="171"/>
      <c r="C49" s="111">
        <f t="shared" si="10"/>
        <v>0</v>
      </c>
      <c r="D49" s="113"/>
      <c r="E49" s="226"/>
      <c r="F49" s="226"/>
      <c r="G49" s="226"/>
      <c r="H49" s="111"/>
      <c r="I49" s="111">
        <f t="shared" si="7"/>
        <v>0</v>
      </c>
      <c r="J49" s="112">
        <f>K49+M49</f>
        <v>0</v>
      </c>
      <c r="K49" s="185"/>
      <c r="L49" s="226"/>
      <c r="M49" s="112"/>
      <c r="N49" s="112"/>
      <c r="O49" s="112"/>
      <c r="P49" s="112"/>
      <c r="Q49" s="185"/>
      <c r="R49" s="114"/>
      <c r="S49" s="112">
        <f t="shared" si="8"/>
        <v>0</v>
      </c>
      <c r="T49" s="185"/>
      <c r="U49" s="114"/>
      <c r="V49" s="114">
        <f t="shared" si="9"/>
        <v>0</v>
      </c>
      <c r="W49" s="113"/>
      <c r="X49" s="226"/>
      <c r="Y49" s="226"/>
      <c r="Z49" s="383"/>
      <c r="AA49" s="466"/>
      <c r="AB49" s="455"/>
      <c r="AC49" s="226"/>
      <c r="AD49" s="226"/>
      <c r="AE49" s="226"/>
      <c r="AF49" s="466"/>
      <c r="AG49" s="455"/>
      <c r="AH49" s="186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.75" hidden="1">
      <c r="A50" s="227"/>
      <c r="B50" s="171"/>
      <c r="C50" s="111">
        <f t="shared" si="10"/>
        <v>0</v>
      </c>
      <c r="D50" s="113"/>
      <c r="E50" s="226"/>
      <c r="F50" s="226"/>
      <c r="G50" s="226"/>
      <c r="H50" s="111"/>
      <c r="I50" s="111">
        <f t="shared" si="7"/>
        <v>0</v>
      </c>
      <c r="J50" s="112"/>
      <c r="K50" s="185"/>
      <c r="L50" s="226"/>
      <c r="M50" s="112"/>
      <c r="N50" s="112"/>
      <c r="O50" s="112"/>
      <c r="P50" s="112"/>
      <c r="Q50" s="185"/>
      <c r="R50" s="114"/>
      <c r="S50" s="112">
        <f t="shared" si="8"/>
        <v>0</v>
      </c>
      <c r="T50" s="185"/>
      <c r="U50" s="114"/>
      <c r="V50" s="114">
        <f t="shared" si="9"/>
        <v>0</v>
      </c>
      <c r="W50" s="113"/>
      <c r="X50" s="226"/>
      <c r="Y50" s="226"/>
      <c r="Z50" s="383"/>
      <c r="AA50" s="466"/>
      <c r="AB50" s="455"/>
      <c r="AC50" s="226"/>
      <c r="AD50" s="226"/>
      <c r="AE50" s="226"/>
      <c r="AF50" s="466"/>
      <c r="AG50" s="455"/>
      <c r="AH50" s="186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.75" hidden="1">
      <c r="A51" s="227"/>
      <c r="B51" s="171"/>
      <c r="C51" s="111">
        <f t="shared" si="10"/>
        <v>0</v>
      </c>
      <c r="D51" s="113"/>
      <c r="E51" s="226"/>
      <c r="F51" s="226"/>
      <c r="G51" s="226"/>
      <c r="H51" s="111"/>
      <c r="I51" s="111">
        <f t="shared" si="7"/>
        <v>0</v>
      </c>
      <c r="J51" s="112"/>
      <c r="K51" s="185"/>
      <c r="L51" s="226"/>
      <c r="M51" s="112"/>
      <c r="N51" s="112"/>
      <c r="O51" s="112"/>
      <c r="P51" s="112"/>
      <c r="Q51" s="185"/>
      <c r="R51" s="114"/>
      <c r="S51" s="112">
        <f t="shared" si="8"/>
        <v>0</v>
      </c>
      <c r="T51" s="185"/>
      <c r="U51" s="114"/>
      <c r="V51" s="114">
        <f t="shared" si="9"/>
        <v>0</v>
      </c>
      <c r="W51" s="113"/>
      <c r="X51" s="226"/>
      <c r="Y51" s="226"/>
      <c r="Z51" s="383"/>
      <c r="AA51" s="466"/>
      <c r="AB51" s="455"/>
      <c r="AC51" s="226"/>
      <c r="AD51" s="226"/>
      <c r="AE51" s="226"/>
      <c r="AF51" s="466"/>
      <c r="AG51" s="455"/>
      <c r="AH51" s="186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 hidden="1">
      <c r="A52" s="227"/>
      <c r="B52" s="171"/>
      <c r="C52" s="111">
        <f t="shared" si="10"/>
        <v>0</v>
      </c>
      <c r="D52" s="113"/>
      <c r="E52" s="226"/>
      <c r="F52" s="226"/>
      <c r="G52" s="226"/>
      <c r="H52" s="111"/>
      <c r="I52" s="111">
        <f t="shared" si="7"/>
        <v>0</v>
      </c>
      <c r="J52" s="112"/>
      <c r="K52" s="185"/>
      <c r="L52" s="226"/>
      <c r="M52" s="112"/>
      <c r="N52" s="112"/>
      <c r="O52" s="112"/>
      <c r="P52" s="112"/>
      <c r="Q52" s="185"/>
      <c r="R52" s="114"/>
      <c r="S52" s="112"/>
      <c r="T52" s="185"/>
      <c r="U52" s="114"/>
      <c r="V52" s="114">
        <f t="shared" si="9"/>
        <v>0</v>
      </c>
      <c r="W52" s="113"/>
      <c r="X52" s="226"/>
      <c r="Y52" s="226"/>
      <c r="Z52" s="383"/>
      <c r="AA52" s="466"/>
      <c r="AB52" s="455"/>
      <c r="AC52" s="226"/>
      <c r="AD52" s="226"/>
      <c r="AE52" s="226"/>
      <c r="AF52" s="466"/>
      <c r="AG52" s="455"/>
      <c r="AH52" s="186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.75" hidden="1">
      <c r="A53" s="205"/>
      <c r="B53" s="171"/>
      <c r="C53" s="111"/>
      <c r="D53" s="113"/>
      <c r="E53" s="226"/>
      <c r="F53" s="226"/>
      <c r="G53" s="226"/>
      <c r="H53" s="111"/>
      <c r="I53" s="111">
        <f t="shared" si="7"/>
        <v>0</v>
      </c>
      <c r="J53" s="112">
        <f>K53+M53</f>
        <v>0</v>
      </c>
      <c r="K53" s="185"/>
      <c r="L53" s="226"/>
      <c r="M53" s="112"/>
      <c r="N53" s="112"/>
      <c r="O53" s="112"/>
      <c r="P53" s="112"/>
      <c r="Q53" s="185"/>
      <c r="R53" s="114"/>
      <c r="S53" s="112"/>
      <c r="T53" s="185"/>
      <c r="U53" s="114"/>
      <c r="V53" s="114">
        <f t="shared" si="9"/>
        <v>0</v>
      </c>
      <c r="W53" s="113"/>
      <c r="X53" s="226"/>
      <c r="Y53" s="226"/>
      <c r="Z53" s="383"/>
      <c r="AA53" s="466"/>
      <c r="AB53" s="455"/>
      <c r="AC53" s="226"/>
      <c r="AD53" s="226"/>
      <c r="AE53" s="226"/>
      <c r="AF53" s="466"/>
      <c r="AG53" s="455"/>
      <c r="AH53" s="186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 hidden="1">
      <c r="A54" s="205"/>
      <c r="B54" s="171"/>
      <c r="C54" s="111"/>
      <c r="D54" s="113"/>
      <c r="E54" s="226"/>
      <c r="F54" s="226"/>
      <c r="G54" s="226"/>
      <c r="H54" s="111"/>
      <c r="I54" s="111">
        <f t="shared" si="7"/>
        <v>0</v>
      </c>
      <c r="J54" s="112"/>
      <c r="K54" s="185"/>
      <c r="L54" s="226"/>
      <c r="M54" s="112"/>
      <c r="N54" s="112"/>
      <c r="O54" s="112"/>
      <c r="P54" s="112"/>
      <c r="Q54" s="185"/>
      <c r="R54" s="114"/>
      <c r="S54" s="112"/>
      <c r="T54" s="185"/>
      <c r="U54" s="114"/>
      <c r="V54" s="114">
        <f t="shared" si="9"/>
        <v>0</v>
      </c>
      <c r="W54" s="113"/>
      <c r="X54" s="226"/>
      <c r="Y54" s="226"/>
      <c r="Z54" s="383"/>
      <c r="AA54" s="466"/>
      <c r="AB54" s="455"/>
      <c r="AC54" s="226"/>
      <c r="AD54" s="226"/>
      <c r="AE54" s="226"/>
      <c r="AF54" s="466"/>
      <c r="AG54" s="455"/>
      <c r="AH54" s="186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3.5" hidden="1" thickBot="1">
      <c r="A55" s="100"/>
      <c r="B55" s="171"/>
      <c r="C55" s="111">
        <f t="shared" si="10"/>
        <v>0</v>
      </c>
      <c r="D55" s="113"/>
      <c r="E55" s="226"/>
      <c r="F55" s="226"/>
      <c r="G55" s="226"/>
      <c r="H55" s="111"/>
      <c r="I55" s="111">
        <f t="shared" si="7"/>
        <v>0</v>
      </c>
      <c r="J55" s="112"/>
      <c r="K55" s="185"/>
      <c r="L55" s="226"/>
      <c r="M55" s="112"/>
      <c r="N55" s="112"/>
      <c r="O55" s="112"/>
      <c r="P55" s="112"/>
      <c r="Q55" s="185"/>
      <c r="R55" s="114"/>
      <c r="S55" s="112"/>
      <c r="T55" s="185"/>
      <c r="U55" s="114"/>
      <c r="V55" s="114">
        <f t="shared" si="9"/>
        <v>0</v>
      </c>
      <c r="W55" s="113"/>
      <c r="X55" s="226"/>
      <c r="Y55" s="226"/>
      <c r="Z55" s="383"/>
      <c r="AA55" s="466"/>
      <c r="AB55" s="455"/>
      <c r="AC55" s="226"/>
      <c r="AD55" s="226"/>
      <c r="AE55" s="226"/>
      <c r="AF55" s="466"/>
      <c r="AG55" s="455"/>
      <c r="AH55" s="186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5" ht="13.5" thickBot="1">
      <c r="A56" s="118"/>
      <c r="B56" s="36" t="s">
        <v>37</v>
      </c>
      <c r="C56" s="88">
        <f aca="true" t="shared" si="11" ref="C56:W56">SUM(C44:C55)</f>
        <v>0</v>
      </c>
      <c r="D56" s="97">
        <f t="shared" si="11"/>
        <v>0</v>
      </c>
      <c r="E56" s="90"/>
      <c r="F56" s="90"/>
      <c r="G56" s="120">
        <f t="shared" si="11"/>
        <v>0</v>
      </c>
      <c r="H56" s="88">
        <f t="shared" si="11"/>
        <v>0</v>
      </c>
      <c r="I56" s="88">
        <f t="shared" si="11"/>
        <v>17000</v>
      </c>
      <c r="J56" s="88">
        <f t="shared" si="11"/>
        <v>0</v>
      </c>
      <c r="K56" s="143">
        <f t="shared" si="11"/>
        <v>0</v>
      </c>
      <c r="L56" s="90">
        <f t="shared" si="11"/>
        <v>241</v>
      </c>
      <c r="M56" s="88">
        <f t="shared" si="11"/>
        <v>0</v>
      </c>
      <c r="N56" s="88">
        <f t="shared" si="11"/>
        <v>0</v>
      </c>
      <c r="O56" s="88">
        <f t="shared" si="11"/>
        <v>0</v>
      </c>
      <c r="P56" s="88">
        <f t="shared" si="11"/>
        <v>0</v>
      </c>
      <c r="Q56" s="143">
        <f t="shared" si="11"/>
        <v>0</v>
      </c>
      <c r="R56" s="91">
        <f t="shared" si="11"/>
        <v>17000</v>
      </c>
      <c r="S56" s="88">
        <f t="shared" si="11"/>
        <v>-1190</v>
      </c>
      <c r="T56" s="143">
        <f t="shared" si="11"/>
        <v>-18190</v>
      </c>
      <c r="U56" s="91">
        <f t="shared" si="11"/>
        <v>0</v>
      </c>
      <c r="V56" s="91">
        <f t="shared" si="11"/>
        <v>-1190</v>
      </c>
      <c r="W56" s="97">
        <f t="shared" si="11"/>
        <v>0</v>
      </c>
      <c r="X56" s="90">
        <f>SUM(X44:X55)</f>
        <v>0</v>
      </c>
      <c r="Y56" s="90">
        <f>SUM(Y44:Y55)</f>
        <v>-1190</v>
      </c>
      <c r="Z56" s="182">
        <f>SUM(Z44:Z55)</f>
        <v>0</v>
      </c>
      <c r="AA56" s="120"/>
      <c r="AB56" s="89"/>
      <c r="AC56" s="90"/>
      <c r="AD56" s="90"/>
      <c r="AE56" s="90"/>
      <c r="AF56" s="120"/>
      <c r="AG56" s="89"/>
      <c r="AH56" s="120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2.75">
      <c r="A57" s="106">
        <v>3</v>
      </c>
      <c r="B57" s="165" t="s">
        <v>147</v>
      </c>
      <c r="C57" s="107">
        <f>D57+E57+G57</f>
        <v>0</v>
      </c>
      <c r="D57" s="109"/>
      <c r="E57" s="225"/>
      <c r="F57" s="225"/>
      <c r="G57" s="225"/>
      <c r="H57" s="107"/>
      <c r="I57" s="111">
        <f aca="true" t="shared" si="12" ref="I57:I65">J57+N57+O57+P57+Q57+R57</f>
        <v>1925</v>
      </c>
      <c r="J57" s="108">
        <f aca="true" t="shared" si="13" ref="J57:J62">K57+M57</f>
        <v>219</v>
      </c>
      <c r="K57" s="183">
        <v>219</v>
      </c>
      <c r="L57" s="225">
        <v>219</v>
      </c>
      <c r="M57" s="108"/>
      <c r="N57" s="108">
        <v>77</v>
      </c>
      <c r="O57" s="108">
        <v>4</v>
      </c>
      <c r="P57" s="108"/>
      <c r="Q57" s="183">
        <v>925</v>
      </c>
      <c r="R57" s="110">
        <v>700</v>
      </c>
      <c r="S57" s="108">
        <f>R57+T57</f>
        <v>700</v>
      </c>
      <c r="T57" s="183"/>
      <c r="U57" s="124"/>
      <c r="V57" s="114">
        <f>I57+T57</f>
        <v>1925</v>
      </c>
      <c r="W57" s="109"/>
      <c r="X57" s="225"/>
      <c r="Y57" s="225"/>
      <c r="Z57" s="382"/>
      <c r="AA57" s="465">
        <v>1925</v>
      </c>
      <c r="AB57" s="454">
        <v>219</v>
      </c>
      <c r="AC57" s="225"/>
      <c r="AD57" s="225"/>
      <c r="AE57" s="225"/>
      <c r="AF57" s="465"/>
      <c r="AG57" s="454"/>
      <c r="AH57" s="18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2.75">
      <c r="A58" s="51">
        <v>1</v>
      </c>
      <c r="B58" s="56" t="s">
        <v>153</v>
      </c>
      <c r="C58" s="111">
        <f>D58+E58+G58</f>
        <v>0</v>
      </c>
      <c r="D58" s="123"/>
      <c r="E58" s="344"/>
      <c r="F58" s="344"/>
      <c r="G58" s="344"/>
      <c r="H58" s="121"/>
      <c r="I58" s="111">
        <f t="shared" si="12"/>
        <v>2910</v>
      </c>
      <c r="J58" s="122">
        <f t="shared" si="13"/>
        <v>0</v>
      </c>
      <c r="K58" s="220"/>
      <c r="L58" s="344"/>
      <c r="M58" s="122"/>
      <c r="N58" s="122"/>
      <c r="O58" s="122"/>
      <c r="P58" s="122"/>
      <c r="Q58" s="220"/>
      <c r="R58" s="124">
        <v>2910</v>
      </c>
      <c r="S58" s="122">
        <f aca="true" t="shared" si="14" ref="S58:S65">R58+T58</f>
        <v>0</v>
      </c>
      <c r="T58" s="220">
        <v>-2910</v>
      </c>
      <c r="U58" s="124"/>
      <c r="V58" s="124">
        <f aca="true" t="shared" si="15" ref="V58:V65">I58+T58</f>
        <v>0</v>
      </c>
      <c r="W58" s="123"/>
      <c r="X58" s="344"/>
      <c r="Y58" s="344"/>
      <c r="Z58" s="384"/>
      <c r="AA58" s="467"/>
      <c r="AB58" s="456"/>
      <c r="AC58" s="344"/>
      <c r="AD58" s="344"/>
      <c r="AE58" s="344"/>
      <c r="AF58" s="467"/>
      <c r="AG58" s="456"/>
      <c r="AH58" s="346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2.75">
      <c r="A59" s="51">
        <v>3</v>
      </c>
      <c r="B59" s="56" t="s">
        <v>159</v>
      </c>
      <c r="C59" s="111">
        <f>D59+E59+G59</f>
        <v>0</v>
      </c>
      <c r="D59" s="123"/>
      <c r="E59" s="344"/>
      <c r="F59" s="344"/>
      <c r="G59" s="344"/>
      <c r="H59" s="121"/>
      <c r="I59" s="111">
        <f t="shared" si="12"/>
        <v>0</v>
      </c>
      <c r="J59" s="122">
        <f t="shared" si="13"/>
        <v>2100</v>
      </c>
      <c r="K59" s="220"/>
      <c r="L59" s="344"/>
      <c r="M59" s="122">
        <v>2100</v>
      </c>
      <c r="N59" s="122"/>
      <c r="O59" s="122"/>
      <c r="P59" s="122"/>
      <c r="Q59" s="220">
        <v>-2100</v>
      </c>
      <c r="R59" s="124"/>
      <c r="S59" s="122">
        <f t="shared" si="14"/>
        <v>0</v>
      </c>
      <c r="T59" s="220"/>
      <c r="U59" s="124"/>
      <c r="V59" s="114">
        <f t="shared" si="15"/>
        <v>0</v>
      </c>
      <c r="W59" s="123"/>
      <c r="X59" s="344"/>
      <c r="Y59" s="344"/>
      <c r="Z59" s="384"/>
      <c r="AA59" s="467"/>
      <c r="AB59" s="456"/>
      <c r="AC59" s="344"/>
      <c r="AD59" s="344">
        <v>-166</v>
      </c>
      <c r="AE59" s="344">
        <v>-49</v>
      </c>
      <c r="AF59" s="467"/>
      <c r="AG59" s="456"/>
      <c r="AH59" s="346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2.75">
      <c r="A60" s="51">
        <v>3</v>
      </c>
      <c r="B60" s="191" t="s">
        <v>162</v>
      </c>
      <c r="C60" s="111">
        <f>D60+E60+G60</f>
        <v>0</v>
      </c>
      <c r="D60" s="123"/>
      <c r="E60" s="344"/>
      <c r="F60" s="344"/>
      <c r="G60" s="344"/>
      <c r="H60" s="121"/>
      <c r="I60" s="111">
        <f t="shared" si="12"/>
        <v>2000</v>
      </c>
      <c r="J60" s="122">
        <f t="shared" si="13"/>
        <v>0</v>
      </c>
      <c r="K60" s="220"/>
      <c r="L60" s="344"/>
      <c r="M60" s="122"/>
      <c r="N60" s="122"/>
      <c r="O60" s="122"/>
      <c r="P60" s="122"/>
      <c r="Q60" s="220">
        <v>7580</v>
      </c>
      <c r="R60" s="124">
        <v>-5580</v>
      </c>
      <c r="S60" s="122">
        <f>R60+T60</f>
        <v>-7580</v>
      </c>
      <c r="T60" s="220">
        <v>-2000</v>
      </c>
      <c r="U60" s="124"/>
      <c r="V60" s="114">
        <f>I60+T60</f>
        <v>0</v>
      </c>
      <c r="W60" s="123"/>
      <c r="X60" s="344"/>
      <c r="Y60" s="344"/>
      <c r="Z60" s="384"/>
      <c r="AA60" s="467"/>
      <c r="AB60" s="456"/>
      <c r="AC60" s="344"/>
      <c r="AD60" s="344"/>
      <c r="AE60" s="344"/>
      <c r="AF60" s="467"/>
      <c r="AG60" s="456"/>
      <c r="AH60" s="346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13.5" thickBot="1">
      <c r="A61" s="100">
        <v>3</v>
      </c>
      <c r="B61" s="56" t="s">
        <v>166</v>
      </c>
      <c r="C61" s="111">
        <f>D61+E61+G61</f>
        <v>0</v>
      </c>
      <c r="D61" s="123"/>
      <c r="E61" s="344"/>
      <c r="F61" s="344"/>
      <c r="G61" s="344"/>
      <c r="H61" s="121"/>
      <c r="I61" s="111">
        <f t="shared" si="12"/>
        <v>0</v>
      </c>
      <c r="J61" s="122">
        <f t="shared" si="13"/>
        <v>0</v>
      </c>
      <c r="K61" s="220"/>
      <c r="L61" s="344"/>
      <c r="M61" s="122"/>
      <c r="N61" s="122"/>
      <c r="O61" s="122"/>
      <c r="P61" s="122"/>
      <c r="Q61" s="220">
        <v>1324</v>
      </c>
      <c r="R61" s="124">
        <v>-1324</v>
      </c>
      <c r="S61" s="122">
        <f>R61+T61</f>
        <v>-1324</v>
      </c>
      <c r="T61" s="220"/>
      <c r="U61" s="124"/>
      <c r="V61" s="114">
        <f>I61+T61</f>
        <v>0</v>
      </c>
      <c r="W61" s="123"/>
      <c r="X61" s="344"/>
      <c r="Y61" s="344"/>
      <c r="Z61" s="384"/>
      <c r="AA61" s="467"/>
      <c r="AB61" s="456"/>
      <c r="AC61" s="344"/>
      <c r="AD61" s="344"/>
      <c r="AE61" s="344"/>
      <c r="AF61" s="467"/>
      <c r="AG61" s="456"/>
      <c r="AH61" s="34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2.75" hidden="1">
      <c r="A62" s="51">
        <v>3</v>
      </c>
      <c r="B62" s="191"/>
      <c r="C62" s="111">
        <f>D62+G62</f>
        <v>0</v>
      </c>
      <c r="D62" s="123"/>
      <c r="E62" s="344"/>
      <c r="F62" s="344"/>
      <c r="G62" s="344"/>
      <c r="H62" s="121"/>
      <c r="I62" s="111">
        <f t="shared" si="12"/>
        <v>0</v>
      </c>
      <c r="J62" s="122">
        <f t="shared" si="13"/>
        <v>0</v>
      </c>
      <c r="K62" s="220"/>
      <c r="L62" s="344"/>
      <c r="M62" s="122"/>
      <c r="N62" s="122"/>
      <c r="O62" s="122"/>
      <c r="P62" s="122"/>
      <c r="Q62" s="220"/>
      <c r="R62" s="124"/>
      <c r="S62" s="122">
        <f>R62+T62</f>
        <v>0</v>
      </c>
      <c r="T62" s="220"/>
      <c r="U62" s="124"/>
      <c r="V62" s="114">
        <f>I62+T62</f>
        <v>0</v>
      </c>
      <c r="W62" s="123"/>
      <c r="X62" s="344"/>
      <c r="Y62" s="344"/>
      <c r="Z62" s="384"/>
      <c r="AA62" s="467"/>
      <c r="AB62" s="456"/>
      <c r="AC62" s="344"/>
      <c r="AD62" s="344"/>
      <c r="AE62" s="344"/>
      <c r="AF62" s="467"/>
      <c r="AG62" s="456"/>
      <c r="AH62" s="346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2.75" hidden="1">
      <c r="A63" s="227">
        <v>3</v>
      </c>
      <c r="B63" s="191"/>
      <c r="C63" s="111">
        <f>D63+G63</f>
        <v>0</v>
      </c>
      <c r="D63" s="123"/>
      <c r="E63" s="344"/>
      <c r="F63" s="344"/>
      <c r="G63" s="344"/>
      <c r="H63" s="121"/>
      <c r="I63" s="111">
        <f t="shared" si="12"/>
        <v>0</v>
      </c>
      <c r="J63" s="122"/>
      <c r="K63" s="220"/>
      <c r="L63" s="344"/>
      <c r="M63" s="122"/>
      <c r="N63" s="122"/>
      <c r="O63" s="122"/>
      <c r="P63" s="122"/>
      <c r="Q63" s="220"/>
      <c r="R63" s="124"/>
      <c r="S63" s="122">
        <f>R63+T63</f>
        <v>0</v>
      </c>
      <c r="T63" s="220"/>
      <c r="U63" s="124"/>
      <c r="V63" s="114">
        <f>I63+T63</f>
        <v>0</v>
      </c>
      <c r="W63" s="123"/>
      <c r="X63" s="344"/>
      <c r="Y63" s="344"/>
      <c r="Z63" s="384"/>
      <c r="AA63" s="467"/>
      <c r="AB63" s="456"/>
      <c r="AC63" s="344"/>
      <c r="AD63" s="344"/>
      <c r="AE63" s="344"/>
      <c r="AF63" s="467"/>
      <c r="AG63" s="456"/>
      <c r="AH63" s="346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2.75" hidden="1">
      <c r="A64" s="51">
        <v>3</v>
      </c>
      <c r="B64" s="191"/>
      <c r="C64" s="111">
        <f>D64+G64</f>
        <v>0</v>
      </c>
      <c r="D64" s="123"/>
      <c r="E64" s="344"/>
      <c r="F64" s="344"/>
      <c r="G64" s="344"/>
      <c r="H64" s="121"/>
      <c r="I64" s="111">
        <f t="shared" si="12"/>
        <v>0</v>
      </c>
      <c r="J64" s="122"/>
      <c r="K64" s="220"/>
      <c r="L64" s="344"/>
      <c r="M64" s="122"/>
      <c r="N64" s="122"/>
      <c r="O64" s="122"/>
      <c r="P64" s="122"/>
      <c r="Q64" s="220"/>
      <c r="R64" s="124"/>
      <c r="S64" s="122">
        <f t="shared" si="14"/>
        <v>0</v>
      </c>
      <c r="T64" s="220"/>
      <c r="U64" s="124"/>
      <c r="V64" s="114">
        <f t="shared" si="15"/>
        <v>0</v>
      </c>
      <c r="W64" s="123"/>
      <c r="X64" s="344"/>
      <c r="Y64" s="344"/>
      <c r="Z64" s="385"/>
      <c r="AA64" s="468"/>
      <c r="AB64" s="457"/>
      <c r="AC64" s="344"/>
      <c r="AD64" s="344"/>
      <c r="AE64" s="344"/>
      <c r="AF64" s="468"/>
      <c r="AG64" s="457"/>
      <c r="AH64" s="346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3.5" hidden="1" thickBot="1">
      <c r="A65" s="210">
        <v>3</v>
      </c>
      <c r="B65" s="191"/>
      <c r="C65" s="111">
        <f>D65+G65</f>
        <v>0</v>
      </c>
      <c r="D65" s="123"/>
      <c r="E65" s="344"/>
      <c r="F65" s="344"/>
      <c r="G65" s="344"/>
      <c r="H65" s="121"/>
      <c r="I65" s="111">
        <f t="shared" si="12"/>
        <v>0</v>
      </c>
      <c r="J65" s="122"/>
      <c r="K65" s="220"/>
      <c r="L65" s="344"/>
      <c r="M65" s="122"/>
      <c r="N65" s="122"/>
      <c r="O65" s="122"/>
      <c r="P65" s="122"/>
      <c r="Q65" s="220"/>
      <c r="R65" s="124"/>
      <c r="S65" s="122">
        <f t="shared" si="14"/>
        <v>0</v>
      </c>
      <c r="T65" s="220"/>
      <c r="U65" s="124"/>
      <c r="V65" s="114">
        <f t="shared" si="15"/>
        <v>0</v>
      </c>
      <c r="W65" s="123"/>
      <c r="X65" s="344"/>
      <c r="Y65" s="344"/>
      <c r="Z65" s="384"/>
      <c r="AA65" s="467"/>
      <c r="AB65" s="456"/>
      <c r="AC65" s="344"/>
      <c r="AD65" s="344"/>
      <c r="AE65" s="344"/>
      <c r="AF65" s="467"/>
      <c r="AG65" s="456"/>
      <c r="AH65" s="346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3.5" thickBot="1">
      <c r="A66" s="118">
        <v>3</v>
      </c>
      <c r="B66" s="36" t="s">
        <v>38</v>
      </c>
      <c r="C66" s="88">
        <f>SUM(C57:C65)</f>
        <v>0</v>
      </c>
      <c r="D66" s="97">
        <f>SUM(D57:D65)</f>
        <v>0</v>
      </c>
      <c r="E66" s="90"/>
      <c r="F66" s="90"/>
      <c r="G66" s="120">
        <f aca="true" t="shared" si="16" ref="G66:AF66">SUM(G57:G65)</f>
        <v>0</v>
      </c>
      <c r="H66" s="88">
        <f t="shared" si="16"/>
        <v>0</v>
      </c>
      <c r="I66" s="88">
        <f t="shared" si="16"/>
        <v>6835</v>
      </c>
      <c r="J66" s="88">
        <f t="shared" si="16"/>
        <v>2319</v>
      </c>
      <c r="K66" s="143">
        <f t="shared" si="16"/>
        <v>219</v>
      </c>
      <c r="L66" s="90">
        <f t="shared" si="16"/>
        <v>219</v>
      </c>
      <c r="M66" s="88">
        <f t="shared" si="16"/>
        <v>2100</v>
      </c>
      <c r="N66" s="88">
        <f t="shared" si="16"/>
        <v>77</v>
      </c>
      <c r="O66" s="88">
        <f t="shared" si="16"/>
        <v>4</v>
      </c>
      <c r="P66" s="88">
        <f t="shared" si="16"/>
        <v>0</v>
      </c>
      <c r="Q66" s="143">
        <f t="shared" si="16"/>
        <v>7729</v>
      </c>
      <c r="R66" s="91">
        <f t="shared" si="16"/>
        <v>-3294</v>
      </c>
      <c r="S66" s="88">
        <f t="shared" si="16"/>
        <v>-8204</v>
      </c>
      <c r="T66" s="143">
        <f t="shared" si="16"/>
        <v>-4910</v>
      </c>
      <c r="U66" s="91">
        <f t="shared" si="16"/>
        <v>0</v>
      </c>
      <c r="V66" s="91">
        <f t="shared" si="16"/>
        <v>1925</v>
      </c>
      <c r="W66" s="97">
        <f t="shared" si="16"/>
        <v>0</v>
      </c>
      <c r="X66" s="90">
        <f t="shared" si="16"/>
        <v>0</v>
      </c>
      <c r="Y66" s="90">
        <f t="shared" si="16"/>
        <v>0</v>
      </c>
      <c r="Z66" s="182">
        <f t="shared" si="16"/>
        <v>0</v>
      </c>
      <c r="AA66" s="120">
        <f t="shared" si="16"/>
        <v>1925</v>
      </c>
      <c r="AB66" s="89">
        <f t="shared" si="16"/>
        <v>219</v>
      </c>
      <c r="AC66" s="90">
        <f t="shared" si="16"/>
        <v>0</v>
      </c>
      <c r="AD66" s="90">
        <f t="shared" si="16"/>
        <v>-166</v>
      </c>
      <c r="AE66" s="90">
        <f t="shared" si="16"/>
        <v>-49</v>
      </c>
      <c r="AF66" s="120">
        <f t="shared" si="16"/>
        <v>0</v>
      </c>
      <c r="AG66" s="89"/>
      <c r="AH66" s="120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4" ht="13.5" thickBot="1">
      <c r="A67" s="2"/>
      <c r="B67" s="45" t="s">
        <v>39</v>
      </c>
      <c r="C67" s="92">
        <f>C29+C43+C56+C66</f>
        <v>0</v>
      </c>
      <c r="D67" s="350">
        <f>D29+D43+D56+D66</f>
        <v>0</v>
      </c>
      <c r="E67" s="351"/>
      <c r="F67" s="351">
        <f>F29+F43+F56+F66</f>
        <v>0</v>
      </c>
      <c r="G67" s="146">
        <f>G29+G43+G56+G66</f>
        <v>0</v>
      </c>
      <c r="H67" s="92">
        <f>H29+H43+H56+H66</f>
        <v>0</v>
      </c>
      <c r="I67" s="92">
        <f>J67+N67+O67+P67+Q67+R67</f>
        <v>70749</v>
      </c>
      <c r="J67" s="92">
        <f aca="true" t="shared" si="17" ref="J67:AH67">J29+J43+J56+J66</f>
        <v>55181</v>
      </c>
      <c r="K67" s="140">
        <f t="shared" si="17"/>
        <v>53081</v>
      </c>
      <c r="L67" s="351">
        <f t="shared" si="17"/>
        <v>53081</v>
      </c>
      <c r="M67" s="94">
        <f t="shared" si="17"/>
        <v>2100</v>
      </c>
      <c r="N67" s="146">
        <f t="shared" si="17"/>
        <v>18578</v>
      </c>
      <c r="O67" s="146">
        <f t="shared" si="17"/>
        <v>1061</v>
      </c>
      <c r="P67" s="146">
        <f t="shared" si="17"/>
        <v>0</v>
      </c>
      <c r="Q67" s="140">
        <f t="shared" si="17"/>
        <v>-11777</v>
      </c>
      <c r="R67" s="612">
        <f t="shared" si="17"/>
        <v>7706</v>
      </c>
      <c r="S67" s="140">
        <f t="shared" si="17"/>
        <v>-15394</v>
      </c>
      <c r="T67" s="221">
        <f t="shared" si="17"/>
        <v>-23100</v>
      </c>
      <c r="U67" s="95">
        <f t="shared" si="17"/>
        <v>0</v>
      </c>
      <c r="V67" s="612">
        <f t="shared" si="17"/>
        <v>47649</v>
      </c>
      <c r="W67" s="350">
        <f t="shared" si="17"/>
        <v>0</v>
      </c>
      <c r="X67" s="351">
        <f t="shared" si="17"/>
        <v>0</v>
      </c>
      <c r="Y67" s="351">
        <f t="shared" si="17"/>
        <v>43769</v>
      </c>
      <c r="Z67" s="387">
        <f t="shared" si="17"/>
        <v>0</v>
      </c>
      <c r="AA67" s="352">
        <f t="shared" si="17"/>
        <v>3880</v>
      </c>
      <c r="AB67" s="458">
        <f t="shared" si="17"/>
        <v>53081</v>
      </c>
      <c r="AC67" s="351">
        <f t="shared" si="17"/>
        <v>0</v>
      </c>
      <c r="AD67" s="351">
        <f t="shared" si="17"/>
        <v>-166</v>
      </c>
      <c r="AE67" s="351">
        <f t="shared" si="17"/>
        <v>-49</v>
      </c>
      <c r="AF67" s="352">
        <f t="shared" si="17"/>
        <v>0</v>
      </c>
      <c r="AG67" s="458">
        <f t="shared" si="17"/>
        <v>0</v>
      </c>
      <c r="AH67" s="352">
        <f t="shared" si="17"/>
        <v>0</v>
      </c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ht="13.5" thickBot="1">
      <c r="A68" s="32"/>
      <c r="B68" s="272" t="s">
        <v>141</v>
      </c>
      <c r="C68" s="273">
        <f>C14+C67</f>
        <v>711460</v>
      </c>
      <c r="D68" s="274">
        <f>D14+D67</f>
        <v>74900</v>
      </c>
      <c r="E68" s="275"/>
      <c r="F68" s="275">
        <f>F14+F67</f>
        <v>0</v>
      </c>
      <c r="G68" s="275">
        <f>G14+G67</f>
        <v>636560</v>
      </c>
      <c r="H68" s="276">
        <f>H14+H67</f>
        <v>524227</v>
      </c>
      <c r="I68" s="273">
        <f aca="true" t="shared" si="18" ref="I68:T68">I14+I15+I67</f>
        <v>4305935</v>
      </c>
      <c r="J68" s="273">
        <f t="shared" si="18"/>
        <v>2375329</v>
      </c>
      <c r="K68" s="277">
        <f t="shared" si="18"/>
        <v>2364514</v>
      </c>
      <c r="L68" s="354">
        <f t="shared" si="18"/>
        <v>1925318</v>
      </c>
      <c r="M68" s="425">
        <f t="shared" si="18"/>
        <v>10815</v>
      </c>
      <c r="N68" s="275">
        <f t="shared" si="18"/>
        <v>830630</v>
      </c>
      <c r="O68" s="275">
        <f t="shared" si="18"/>
        <v>47290</v>
      </c>
      <c r="P68" s="275">
        <f t="shared" si="18"/>
        <v>337235</v>
      </c>
      <c r="Q68" s="651">
        <f t="shared" si="18"/>
        <v>478055</v>
      </c>
      <c r="R68" s="691">
        <f t="shared" si="18"/>
        <v>237396</v>
      </c>
      <c r="S68" s="278">
        <f t="shared" si="18"/>
        <v>599806</v>
      </c>
      <c r="T68" s="277">
        <f t="shared" si="18"/>
        <v>362410</v>
      </c>
      <c r="U68" s="273">
        <f>U14+U67</f>
        <v>0</v>
      </c>
      <c r="V68" s="273">
        <f>V14+V15+V67</f>
        <v>4668345</v>
      </c>
      <c r="W68" s="353">
        <f aca="true" t="shared" si="19" ref="W68:AH68">W14+W67</f>
        <v>0</v>
      </c>
      <c r="X68" s="354">
        <f t="shared" si="19"/>
        <v>0</v>
      </c>
      <c r="Y68" s="415">
        <f t="shared" si="19"/>
        <v>4664465</v>
      </c>
      <c r="Z68" s="388">
        <f t="shared" si="19"/>
        <v>0</v>
      </c>
      <c r="AA68" s="278">
        <f t="shared" si="19"/>
        <v>3880</v>
      </c>
      <c r="AB68" s="353">
        <f t="shared" si="19"/>
        <v>2364514</v>
      </c>
      <c r="AC68" s="354">
        <f t="shared" si="19"/>
        <v>0</v>
      </c>
      <c r="AD68" s="354">
        <f t="shared" si="19"/>
        <v>134</v>
      </c>
      <c r="AE68" s="415">
        <f t="shared" si="19"/>
        <v>771</v>
      </c>
      <c r="AF68" s="355">
        <f t="shared" si="19"/>
        <v>21160</v>
      </c>
      <c r="AG68" s="529">
        <f t="shared" si="19"/>
        <v>0</v>
      </c>
      <c r="AH68" s="355">
        <f t="shared" si="19"/>
        <v>0</v>
      </c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3.5" hidden="1" thickBot="1">
      <c r="A69" s="32"/>
      <c r="B69" s="45" t="s">
        <v>50</v>
      </c>
      <c r="C69" s="78">
        <f aca="true" t="shared" si="20" ref="C69:P69">C15</f>
        <v>0</v>
      </c>
      <c r="D69" s="152">
        <f t="shared" si="20"/>
        <v>0</v>
      </c>
      <c r="E69" s="426"/>
      <c r="F69" s="426">
        <f t="shared" si="20"/>
        <v>0</v>
      </c>
      <c r="G69" s="149">
        <f t="shared" si="20"/>
        <v>0</v>
      </c>
      <c r="H69" s="148">
        <f t="shared" si="20"/>
        <v>0</v>
      </c>
      <c r="I69" s="78">
        <f>J69+N69+O69+P69+Q69+R69</f>
        <v>0</v>
      </c>
      <c r="J69" s="78">
        <f t="shared" si="20"/>
        <v>0</v>
      </c>
      <c r="K69" s="147">
        <f t="shared" si="20"/>
        <v>0</v>
      </c>
      <c r="L69" s="239"/>
      <c r="M69" s="149">
        <f t="shared" si="20"/>
        <v>0</v>
      </c>
      <c r="N69" s="149">
        <f t="shared" si="20"/>
        <v>0</v>
      </c>
      <c r="O69" s="149">
        <f t="shared" si="20"/>
        <v>0</v>
      </c>
      <c r="P69" s="149">
        <f t="shared" si="20"/>
        <v>0</v>
      </c>
      <c r="Q69" s="149">
        <f>Q15</f>
        <v>0</v>
      </c>
      <c r="R69" s="493"/>
      <c r="S69" s="494">
        <f>R69+T69</f>
        <v>0</v>
      </c>
      <c r="T69" s="495"/>
      <c r="U69" s="496">
        <f>U15</f>
        <v>0</v>
      </c>
      <c r="V69" s="494">
        <f>I69+T69+U69</f>
        <v>0</v>
      </c>
      <c r="W69" s="497">
        <f>W15-30000-1687-3700-33657</f>
        <v>-69044</v>
      </c>
      <c r="X69" s="357">
        <f>X15</f>
        <v>0</v>
      </c>
      <c r="Y69" s="357">
        <v>0</v>
      </c>
      <c r="Z69" s="389">
        <f>Z15</f>
        <v>0</v>
      </c>
      <c r="AA69" s="239"/>
      <c r="AB69" s="356">
        <f>AB15</f>
        <v>0</v>
      </c>
      <c r="AC69" s="357">
        <f aca="true" t="shared" si="21" ref="AC69:AH69">AC15</f>
        <v>0</v>
      </c>
      <c r="AD69" s="357">
        <f t="shared" si="21"/>
        <v>0</v>
      </c>
      <c r="AE69" s="357">
        <f t="shared" si="21"/>
        <v>0</v>
      </c>
      <c r="AF69" s="358">
        <f t="shared" si="21"/>
        <v>0</v>
      </c>
      <c r="AG69" s="530">
        <f t="shared" si="21"/>
        <v>0</v>
      </c>
      <c r="AH69" s="358">
        <f t="shared" si="21"/>
        <v>0</v>
      </c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s="57" customFormat="1" ht="12.75">
      <c r="A70" s="1162"/>
      <c r="B70" s="1163"/>
      <c r="C70" s="1164"/>
      <c r="D70" s="1164"/>
      <c r="E70" s="1164"/>
      <c r="F70" s="1164"/>
      <c r="G70" s="1164"/>
      <c r="H70" s="1164"/>
      <c r="I70" s="1164"/>
      <c r="J70" s="1164"/>
      <c r="K70" s="1164"/>
      <c r="L70" s="1164"/>
      <c r="M70" s="1164"/>
      <c r="N70" s="1164"/>
      <c r="O70" s="1164"/>
      <c r="P70" s="1164"/>
      <c r="Q70" s="1164"/>
      <c r="R70" s="1164"/>
      <c r="S70" s="1164"/>
      <c r="T70" s="1164"/>
      <c r="U70" s="1164"/>
      <c r="V70" s="1164"/>
      <c r="W70" s="1164"/>
      <c r="X70" s="1164"/>
      <c r="Y70" s="1164"/>
      <c r="Z70" s="1164"/>
      <c r="AA70" s="1164"/>
      <c r="AB70" s="1165"/>
      <c r="AC70" s="1165"/>
      <c r="AD70" s="1165"/>
      <c r="AE70" s="1165"/>
      <c r="AF70" s="1165"/>
      <c r="AG70" s="1165"/>
      <c r="AH70" s="1165"/>
      <c r="AI70" s="86"/>
      <c r="AJ70" s="86"/>
      <c r="AK70" s="86"/>
      <c r="AL70" s="86"/>
      <c r="AM70" s="86"/>
      <c r="AN70" s="86"/>
      <c r="AO70" s="86"/>
      <c r="AP70" s="86"/>
      <c r="AQ70" s="86"/>
      <c r="AR70" s="86"/>
    </row>
    <row r="71" spans="1:44" ht="12.75" hidden="1">
      <c r="A71" s="658"/>
      <c r="B71" s="659"/>
      <c r="C71" s="660"/>
      <c r="D71" s="660"/>
      <c r="E71" s="660"/>
      <c r="F71" s="660"/>
      <c r="G71" s="660"/>
      <c r="H71" s="660"/>
      <c r="I71" s="660"/>
      <c r="J71" s="660"/>
      <c r="K71" s="660"/>
      <c r="L71" s="660"/>
      <c r="M71" s="660"/>
      <c r="N71" s="660"/>
      <c r="O71" s="660"/>
      <c r="P71" s="660"/>
      <c r="Q71" s="660"/>
      <c r="R71" s="660"/>
      <c r="S71" s="660"/>
      <c r="T71" s="660"/>
      <c r="U71" s="660"/>
      <c r="V71" s="660"/>
      <c r="W71" s="660"/>
      <c r="X71" s="660"/>
      <c r="Y71" s="660"/>
      <c r="Z71" s="661"/>
      <c r="AA71" s="661"/>
      <c r="AB71" s="661"/>
      <c r="AC71" s="661"/>
      <c r="AD71" s="661"/>
      <c r="AE71" s="661"/>
      <c r="AF71" s="661"/>
      <c r="AG71" s="531"/>
      <c r="AH71" s="212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44" ht="12.75" hidden="1">
      <c r="A72" s="53">
        <v>1</v>
      </c>
      <c r="B72" s="54" t="s">
        <v>19</v>
      </c>
      <c r="C72" s="69">
        <f>D72+G72</f>
        <v>0</v>
      </c>
      <c r="D72" s="70">
        <v>0</v>
      </c>
      <c r="E72" s="70"/>
      <c r="F72" s="70">
        <v>0</v>
      </c>
      <c r="G72" s="70">
        <v>0</v>
      </c>
      <c r="H72" s="71">
        <v>0</v>
      </c>
      <c r="I72" s="69">
        <f>J72+N72+O72+P72+Q72+R72</f>
        <v>17000</v>
      </c>
      <c r="J72" s="70">
        <f>K72+M72</f>
        <v>0</v>
      </c>
      <c r="K72" s="70">
        <f>K23</f>
        <v>0</v>
      </c>
      <c r="L72" s="70">
        <v>0</v>
      </c>
      <c r="M72" s="70">
        <f>M19</f>
        <v>0</v>
      </c>
      <c r="N72" s="70">
        <f>N23</f>
        <v>0</v>
      </c>
      <c r="O72" s="70">
        <f>O23</f>
        <v>0</v>
      </c>
      <c r="P72" s="70">
        <f>P19</f>
        <v>0</v>
      </c>
      <c r="Q72" s="71"/>
      <c r="R72" s="69">
        <f>R21+R26+R27+R46</f>
        <v>17000</v>
      </c>
      <c r="S72" s="98">
        <f>R72+T72</f>
        <v>0</v>
      </c>
      <c r="T72" s="157">
        <f>T46</f>
        <v>-17000</v>
      </c>
      <c r="U72" s="71">
        <v>0</v>
      </c>
      <c r="V72" s="69">
        <f>I72+T72+U72</f>
        <v>0</v>
      </c>
      <c r="W72" s="98">
        <v>0</v>
      </c>
      <c r="X72" s="157">
        <f>X30</f>
        <v>0</v>
      </c>
      <c r="Y72" s="157">
        <v>0</v>
      </c>
      <c r="Z72" s="390">
        <v>0</v>
      </c>
      <c r="AA72" s="359">
        <v>0</v>
      </c>
      <c r="AB72" s="400">
        <v>0</v>
      </c>
      <c r="AC72" s="293">
        <v>0</v>
      </c>
      <c r="AD72" s="293">
        <v>0</v>
      </c>
      <c r="AE72" s="293">
        <v>0</v>
      </c>
      <c r="AF72" s="359">
        <v>0</v>
      </c>
      <c r="AG72" s="532">
        <v>0</v>
      </c>
      <c r="AH72" s="359">
        <v>0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 hidden="1">
      <c r="A73" s="51">
        <v>3</v>
      </c>
      <c r="B73" s="48" t="s">
        <v>19</v>
      </c>
      <c r="C73" s="65">
        <f>D73+G73</f>
        <v>0</v>
      </c>
      <c r="D73" s="68">
        <v>0</v>
      </c>
      <c r="E73" s="68"/>
      <c r="F73" s="68">
        <v>0</v>
      </c>
      <c r="G73" s="68">
        <v>0</v>
      </c>
      <c r="H73" s="73">
        <v>0</v>
      </c>
      <c r="I73" s="72">
        <f>J73+N73+O73+P73+Q73+R73</f>
        <v>53749</v>
      </c>
      <c r="J73" s="68">
        <f>K73+M73</f>
        <v>55181</v>
      </c>
      <c r="K73" s="68">
        <f>K18+K31+K57</f>
        <v>53081</v>
      </c>
      <c r="L73" s="68">
        <f>L18+L44+L57</f>
        <v>53081</v>
      </c>
      <c r="M73" s="68">
        <f>M24+M59</f>
        <v>2100</v>
      </c>
      <c r="N73" s="68">
        <f>N18+N31+N57</f>
        <v>18578</v>
      </c>
      <c r="O73" s="68">
        <f>O18+O31+O57</f>
        <v>1061</v>
      </c>
      <c r="P73" s="68">
        <f>P22</f>
        <v>0</v>
      </c>
      <c r="Q73" s="73">
        <f>Q17+Q30+Q57+Q59+Q60+Q61</f>
        <v>-11777</v>
      </c>
      <c r="R73" s="72">
        <f>R30+R57+R58+R60+R61</f>
        <v>-9294</v>
      </c>
      <c r="S73" s="66">
        <f>R73+T73</f>
        <v>-15394</v>
      </c>
      <c r="T73" s="67">
        <f>T45+T58+T60</f>
        <v>-6100</v>
      </c>
      <c r="U73" s="73">
        <f>U47</f>
        <v>0</v>
      </c>
      <c r="V73" s="72">
        <f>I73+T73+U73</f>
        <v>47649</v>
      </c>
      <c r="W73" s="66">
        <f>W22+W23</f>
        <v>0</v>
      </c>
      <c r="X73" s="67">
        <f>X22</f>
        <v>0</v>
      </c>
      <c r="Y73" s="67">
        <f>Y18+Y30+Y45</f>
        <v>43769</v>
      </c>
      <c r="Z73" s="219">
        <f>Z64</f>
        <v>0</v>
      </c>
      <c r="AA73" s="179">
        <f>AA17+AA31+AA57</f>
        <v>3880</v>
      </c>
      <c r="AB73" s="66">
        <f>AB18+AB31+AB57</f>
        <v>53081</v>
      </c>
      <c r="AC73" s="67">
        <v>0</v>
      </c>
      <c r="AD73" s="67">
        <f>AD59</f>
        <v>-166</v>
      </c>
      <c r="AE73" s="67">
        <f>AE59</f>
        <v>-49</v>
      </c>
      <c r="AF73" s="179">
        <v>0</v>
      </c>
      <c r="AG73" s="68">
        <v>0</v>
      </c>
      <c r="AH73" s="179">
        <v>0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.75" hidden="1">
      <c r="A74" s="52">
        <v>5</v>
      </c>
      <c r="B74" s="490" t="s">
        <v>19</v>
      </c>
      <c r="C74" s="491">
        <f>D74+G74</f>
        <v>0</v>
      </c>
      <c r="D74" s="492">
        <v>0</v>
      </c>
      <c r="E74" s="492"/>
      <c r="F74" s="492">
        <v>0</v>
      </c>
      <c r="G74" s="75">
        <v>0</v>
      </c>
      <c r="H74" s="76">
        <v>0</v>
      </c>
      <c r="I74" s="74">
        <f>J74+N74+O74+P74+Q74+R74</f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7">
        <v>0</v>
      </c>
      <c r="R74" s="692">
        <v>0</v>
      </c>
      <c r="S74" s="99">
        <v>0</v>
      </c>
      <c r="T74" s="158">
        <v>0</v>
      </c>
      <c r="U74" s="76">
        <v>0</v>
      </c>
      <c r="V74" s="74">
        <f>I74+T74+U74</f>
        <v>0</v>
      </c>
      <c r="W74" s="99">
        <v>0</v>
      </c>
      <c r="X74" s="158">
        <v>0</v>
      </c>
      <c r="Y74" s="158">
        <v>0</v>
      </c>
      <c r="Z74" s="391">
        <v>0</v>
      </c>
      <c r="AA74" s="361">
        <v>0</v>
      </c>
      <c r="AB74" s="401">
        <v>0</v>
      </c>
      <c r="AC74" s="360">
        <v>0</v>
      </c>
      <c r="AD74" s="360">
        <v>0</v>
      </c>
      <c r="AE74" s="360">
        <v>0</v>
      </c>
      <c r="AF74" s="361">
        <v>0</v>
      </c>
      <c r="AG74" s="533">
        <v>0</v>
      </c>
      <c r="AH74" s="361">
        <v>0</v>
      </c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 hidden="1">
      <c r="A75" s="49" t="s">
        <v>19</v>
      </c>
      <c r="B75" s="49"/>
      <c r="C75" s="74">
        <f>SUM(C72:C74)</f>
        <v>0</v>
      </c>
      <c r="D75" s="75">
        <f>SUM(D72:D74)</f>
        <v>0</v>
      </c>
      <c r="E75" s="75"/>
      <c r="F75" s="75">
        <f>SUM(F72:F74)</f>
        <v>0</v>
      </c>
      <c r="G75" s="75">
        <f aca="true" t="shared" si="22" ref="G75:P75">SUM(G72:G74)</f>
        <v>0</v>
      </c>
      <c r="H75" s="76">
        <f t="shared" si="22"/>
        <v>0</v>
      </c>
      <c r="I75" s="153">
        <f>J75+N75+O75+P75+Q75+R75</f>
        <v>70749</v>
      </c>
      <c r="J75" s="75">
        <f t="shared" si="22"/>
        <v>55181</v>
      </c>
      <c r="K75" s="75">
        <f t="shared" si="22"/>
        <v>53081</v>
      </c>
      <c r="L75" s="75">
        <f t="shared" si="22"/>
        <v>53081</v>
      </c>
      <c r="M75" s="75">
        <f t="shared" si="22"/>
        <v>2100</v>
      </c>
      <c r="N75" s="75">
        <f t="shared" si="22"/>
        <v>18578</v>
      </c>
      <c r="O75" s="75">
        <f t="shared" si="22"/>
        <v>1061</v>
      </c>
      <c r="P75" s="75">
        <f t="shared" si="22"/>
        <v>0</v>
      </c>
      <c r="Q75" s="392">
        <f aca="true" t="shared" si="23" ref="Q75:AH75">SUM(Q72:Q74)</f>
        <v>-11777</v>
      </c>
      <c r="R75" s="153">
        <f t="shared" si="23"/>
        <v>7706</v>
      </c>
      <c r="S75" s="75">
        <f t="shared" si="23"/>
        <v>-15394</v>
      </c>
      <c r="T75" s="75">
        <f t="shared" si="23"/>
        <v>-23100</v>
      </c>
      <c r="U75" s="150">
        <f t="shared" si="23"/>
        <v>0</v>
      </c>
      <c r="V75" s="74">
        <f t="shared" si="23"/>
        <v>47649</v>
      </c>
      <c r="W75" s="362">
        <f t="shared" si="23"/>
        <v>0</v>
      </c>
      <c r="X75" s="363">
        <f>SUM(X72:X74)</f>
        <v>0</v>
      </c>
      <c r="Y75" s="363">
        <f>SUM(Y72:Y74)</f>
        <v>43769</v>
      </c>
      <c r="Z75" s="392">
        <f t="shared" si="23"/>
        <v>0</v>
      </c>
      <c r="AA75" s="150">
        <f>SUM(AA72:AA74)</f>
        <v>3880</v>
      </c>
      <c r="AB75" s="362">
        <f t="shared" si="23"/>
        <v>53081</v>
      </c>
      <c r="AC75" s="363">
        <f t="shared" si="23"/>
        <v>0</v>
      </c>
      <c r="AD75" s="363">
        <f t="shared" si="23"/>
        <v>-166</v>
      </c>
      <c r="AE75" s="363">
        <f t="shared" si="23"/>
        <v>-49</v>
      </c>
      <c r="AF75" s="150">
        <f t="shared" si="23"/>
        <v>0</v>
      </c>
      <c r="AG75" s="534">
        <f t="shared" si="23"/>
        <v>0</v>
      </c>
      <c r="AH75" s="150">
        <f t="shared" si="23"/>
        <v>0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 hidden="1">
      <c r="A76" s="57"/>
      <c r="B76" s="5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 hidden="1">
      <c r="A77" t="s">
        <v>40</v>
      </c>
      <c r="C77" s="2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 hidden="1">
      <c r="A78" t="s">
        <v>41</v>
      </c>
      <c r="B78" t="s">
        <v>42</v>
      </c>
      <c r="C78" s="2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 hidden="1">
      <c r="A79" t="s">
        <v>43</v>
      </c>
      <c r="B79" t="s">
        <v>44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.75" hidden="1">
      <c r="A80" t="s">
        <v>45</v>
      </c>
      <c r="B80" t="s">
        <v>46</v>
      </c>
      <c r="C80" s="2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31:34" ht="12.75" hidden="1">
      <c r="AE81" s="57"/>
      <c r="AF81" s="57"/>
      <c r="AG81" s="57"/>
      <c r="AH81" s="57"/>
    </row>
    <row r="82" ht="12.75" hidden="1"/>
    <row r="83" ht="12.75" hidden="1"/>
  </sheetData>
  <printOptions horizontalCentered="1"/>
  <pageMargins left="0.3937007874015748" right="0" top="0.984251968503937" bottom="0" header="0.9055118110236221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1"/>
  <sheetViews>
    <sheetView zoomScale="75" zoomScaleNormal="75" workbookViewId="0" topLeftCell="A18">
      <selection activeCell="J86" sqref="J86"/>
      <selection activeCell="Q96" sqref="Q96"/>
    </sheetView>
  </sheetViews>
  <sheetFormatPr defaultColWidth="9.125" defaultRowHeight="12.75"/>
  <cols>
    <col min="1" max="1" width="7.375" style="0" customWidth="1"/>
    <col min="2" max="2" width="18.625" style="0" customWidth="1"/>
    <col min="3" max="4" width="9.625" style="0" customWidth="1"/>
    <col min="5" max="5" width="9.625" style="0" hidden="1" customWidth="1"/>
    <col min="6" max="6" width="9.375" style="0" hidden="1" customWidth="1"/>
    <col min="7" max="7" width="8.25390625" style="0" customWidth="1"/>
    <col min="8" max="9" width="10.25390625" style="0" customWidth="1"/>
    <col min="10" max="11" width="10.625" style="0" customWidth="1"/>
    <col min="12" max="12" width="10.75390625" style="0" hidden="1" customWidth="1"/>
    <col min="13" max="13" width="8.75390625" style="0" customWidth="1"/>
    <col min="14" max="14" width="10.00390625" style="0" customWidth="1"/>
    <col min="15" max="15" width="8.75390625" style="0" customWidth="1"/>
    <col min="16" max="16" width="9.875" style="0" hidden="1" customWidth="1"/>
    <col min="17" max="17" width="12.625" style="0" customWidth="1"/>
    <col min="18" max="18" width="10.875" style="0" customWidth="1"/>
    <col min="19" max="20" width="11.625" style="0" customWidth="1"/>
    <col min="21" max="21" width="12.00390625" style="0" customWidth="1"/>
    <col min="22" max="22" width="12.75390625" style="0" customWidth="1"/>
    <col min="23" max="23" width="10.00390625" style="0" hidden="1" customWidth="1"/>
    <col min="24" max="24" width="12.00390625" style="0" hidden="1" customWidth="1"/>
    <col min="25" max="25" width="10.75390625" style="0" hidden="1" customWidth="1"/>
    <col min="26" max="26" width="14.375" style="0" customWidth="1"/>
    <col min="27" max="31" width="9.125" style="0" hidden="1" customWidth="1"/>
    <col min="32" max="32" width="12.00390625" style="0" hidden="1" customWidth="1"/>
    <col min="33" max="34" width="9.125" style="0" hidden="1" customWidth="1"/>
  </cols>
  <sheetData>
    <row r="1" spans="2:20" ht="18"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8"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S2" s="6"/>
      <c r="T2" s="6"/>
    </row>
    <row r="3" spans="2:25" ht="18"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Y3" s="115"/>
    </row>
    <row r="4" spans="2:20" ht="18"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8"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="189" customFormat="1" ht="18">
      <c r="B6" s="190" t="s">
        <v>146</v>
      </c>
    </row>
    <row r="7" spans="2:20" ht="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3:42" ht="13.5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4" ht="12.75">
      <c r="A9" s="46"/>
      <c r="B9" s="26" t="s">
        <v>0</v>
      </c>
      <c r="C9" s="37" t="s">
        <v>1</v>
      </c>
      <c r="D9" s="14" t="s">
        <v>2</v>
      </c>
      <c r="E9" s="14"/>
      <c r="F9" s="14"/>
      <c r="G9" s="14"/>
      <c r="H9" s="14"/>
      <c r="I9" s="13"/>
      <c r="J9" s="11" t="s">
        <v>3</v>
      </c>
      <c r="K9" s="8"/>
      <c r="L9" s="8"/>
      <c r="M9" s="8"/>
      <c r="N9" s="9"/>
      <c r="O9" s="8"/>
      <c r="P9" s="8"/>
      <c r="Q9" s="8"/>
      <c r="R9" s="9"/>
      <c r="S9" s="200" t="s">
        <v>54</v>
      </c>
      <c r="T9" s="201"/>
      <c r="U9" s="223"/>
      <c r="V9" s="241" t="s">
        <v>4</v>
      </c>
      <c r="W9" s="376" t="s">
        <v>77</v>
      </c>
      <c r="X9" s="11"/>
      <c r="Y9" s="11"/>
      <c r="Z9" s="615" t="s">
        <v>115</v>
      </c>
      <c r="AA9" s="11"/>
      <c r="AB9" s="13"/>
      <c r="AC9" s="570" t="s">
        <v>78</v>
      </c>
      <c r="AD9" s="431" t="s">
        <v>75</v>
      </c>
      <c r="AE9" s="431"/>
      <c r="AF9" s="283"/>
      <c r="AG9" s="283"/>
      <c r="AH9" s="28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2.75">
      <c r="A10" s="5" t="s">
        <v>6</v>
      </c>
      <c r="B10" s="5"/>
      <c r="C10" s="38"/>
      <c r="D10" s="35" t="s">
        <v>7</v>
      </c>
      <c r="E10" s="35"/>
      <c r="F10" s="35"/>
      <c r="G10" s="39"/>
      <c r="H10" s="62"/>
      <c r="I10" s="40"/>
      <c r="J10" s="60" t="s">
        <v>8</v>
      </c>
      <c r="K10" s="58"/>
      <c r="L10" s="58"/>
      <c r="M10" s="59"/>
      <c r="N10" s="30" t="s">
        <v>9</v>
      </c>
      <c r="O10" s="30" t="s">
        <v>10</v>
      </c>
      <c r="P10" s="1" t="s">
        <v>11</v>
      </c>
      <c r="Q10" s="173" t="s">
        <v>11</v>
      </c>
      <c r="R10" s="700" t="s">
        <v>12</v>
      </c>
      <c r="S10" s="676" t="s">
        <v>53</v>
      </c>
      <c r="T10" s="203"/>
      <c r="U10" s="12" t="s">
        <v>52</v>
      </c>
      <c r="V10" s="312"/>
      <c r="W10" s="299" t="s">
        <v>71</v>
      </c>
      <c r="X10" s="300" t="s">
        <v>4</v>
      </c>
      <c r="Y10" s="444" t="s">
        <v>71</v>
      </c>
      <c r="Z10" s="237" t="s">
        <v>116</v>
      </c>
      <c r="AA10" s="585" t="s">
        <v>100</v>
      </c>
      <c r="AB10" s="551" t="s">
        <v>79</v>
      </c>
      <c r="AC10" s="571" t="s">
        <v>92</v>
      </c>
      <c r="AD10" s="300" t="s">
        <v>27</v>
      </c>
      <c r="AE10" s="301" t="s">
        <v>87</v>
      </c>
      <c r="AF10" s="300" t="s">
        <v>55</v>
      </c>
      <c r="AG10" s="301" t="s">
        <v>20</v>
      </c>
      <c r="AH10" s="302" t="s">
        <v>61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2.75">
      <c r="A11" s="5" t="s">
        <v>13</v>
      </c>
      <c r="B11" s="5"/>
      <c r="C11" s="29"/>
      <c r="D11" s="861" t="s">
        <v>14</v>
      </c>
      <c r="E11" s="18" t="s">
        <v>170</v>
      </c>
      <c r="F11" s="427" t="s">
        <v>61</v>
      </c>
      <c r="G11" s="862" t="s">
        <v>15</v>
      </c>
      <c r="H11" s="28"/>
      <c r="I11" s="40"/>
      <c r="J11" s="20"/>
      <c r="K11" s="63" t="s">
        <v>16</v>
      </c>
      <c r="L11" s="238"/>
      <c r="M11" s="61"/>
      <c r="N11" s="31"/>
      <c r="O11" s="1" t="s">
        <v>17</v>
      </c>
      <c r="P11" s="1" t="s">
        <v>18</v>
      </c>
      <c r="Q11" s="41" t="s">
        <v>49</v>
      </c>
      <c r="R11" s="701" t="s">
        <v>47</v>
      </c>
      <c r="S11" s="707" t="s">
        <v>19</v>
      </c>
      <c r="T11" s="138" t="s">
        <v>5</v>
      </c>
      <c r="U11" s="15" t="s">
        <v>27</v>
      </c>
      <c r="V11" s="312"/>
      <c r="W11" s="303" t="s">
        <v>72</v>
      </c>
      <c r="X11" s="304" t="s">
        <v>63</v>
      </c>
      <c r="Y11" s="445" t="s">
        <v>72</v>
      </c>
      <c r="Z11" s="237" t="s">
        <v>114</v>
      </c>
      <c r="AA11" s="240" t="s">
        <v>101</v>
      </c>
      <c r="AB11" s="552" t="s">
        <v>82</v>
      </c>
      <c r="AC11" s="572" t="s">
        <v>83</v>
      </c>
      <c r="AD11" s="304" t="s">
        <v>84</v>
      </c>
      <c r="AE11" s="305" t="s">
        <v>86</v>
      </c>
      <c r="AF11" s="304" t="s">
        <v>56</v>
      </c>
      <c r="AG11" s="305" t="s">
        <v>57</v>
      </c>
      <c r="AH11" s="306" t="s">
        <v>64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5" t="s">
        <v>21</v>
      </c>
      <c r="B12" s="12" t="s">
        <v>22</v>
      </c>
      <c r="C12" s="29"/>
      <c r="D12" s="20" t="s">
        <v>23</v>
      </c>
      <c r="E12" s="16" t="s">
        <v>171</v>
      </c>
      <c r="F12" s="428" t="s">
        <v>64</v>
      </c>
      <c r="G12" s="18" t="s">
        <v>19</v>
      </c>
      <c r="H12" s="16" t="s">
        <v>7</v>
      </c>
      <c r="I12" s="42" t="s">
        <v>19</v>
      </c>
      <c r="J12" s="40" t="s">
        <v>19</v>
      </c>
      <c r="K12" s="633" t="s">
        <v>24</v>
      </c>
      <c r="L12" s="18" t="s">
        <v>58</v>
      </c>
      <c r="M12" s="18" t="s">
        <v>25</v>
      </c>
      <c r="N12" s="41"/>
      <c r="O12" s="23"/>
      <c r="P12" s="1" t="s">
        <v>26</v>
      </c>
      <c r="Q12" s="41" t="s">
        <v>48</v>
      </c>
      <c r="R12" s="701" t="s">
        <v>27</v>
      </c>
      <c r="S12" s="15" t="s">
        <v>28</v>
      </c>
      <c r="T12" s="138" t="s">
        <v>23</v>
      </c>
      <c r="U12" s="15" t="s">
        <v>48</v>
      </c>
      <c r="V12" s="312" t="s">
        <v>19</v>
      </c>
      <c r="W12" s="303" t="s">
        <v>73</v>
      </c>
      <c r="X12" s="304" t="s">
        <v>66</v>
      </c>
      <c r="Y12" s="445" t="s">
        <v>76</v>
      </c>
      <c r="Z12" s="237" t="s">
        <v>65</v>
      </c>
      <c r="AA12" s="240" t="s">
        <v>102</v>
      </c>
      <c r="AB12" s="552" t="s">
        <v>80</v>
      </c>
      <c r="AC12" s="572" t="s">
        <v>94</v>
      </c>
      <c r="AD12" s="304" t="s">
        <v>85</v>
      </c>
      <c r="AE12" s="305" t="s">
        <v>88</v>
      </c>
      <c r="AF12" s="304" t="s">
        <v>29</v>
      </c>
      <c r="AG12" s="305" t="s">
        <v>33</v>
      </c>
      <c r="AH12" s="306" t="s">
        <v>67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8" ht="13.5" thickBot="1">
      <c r="A13" s="47" t="s">
        <v>30</v>
      </c>
      <c r="B13" s="27" t="s">
        <v>31</v>
      </c>
      <c r="C13" s="43" t="s">
        <v>19</v>
      </c>
      <c r="D13" s="21" t="s">
        <v>126</v>
      </c>
      <c r="E13" s="16" t="s">
        <v>172</v>
      </c>
      <c r="F13" s="428" t="s">
        <v>95</v>
      </c>
      <c r="G13" s="19"/>
      <c r="H13" s="17" t="s">
        <v>32</v>
      </c>
      <c r="I13" s="44"/>
      <c r="J13" s="215"/>
      <c r="K13" s="634"/>
      <c r="L13" s="19" t="s">
        <v>59</v>
      </c>
      <c r="M13" s="217"/>
      <c r="N13" s="22"/>
      <c r="O13" s="19"/>
      <c r="P13" s="3"/>
      <c r="Q13" s="176" t="s">
        <v>28</v>
      </c>
      <c r="R13" s="702"/>
      <c r="S13" s="43"/>
      <c r="T13" s="139" t="s">
        <v>27</v>
      </c>
      <c r="U13" s="43" t="s">
        <v>28</v>
      </c>
      <c r="V13" s="313"/>
      <c r="W13" s="412" t="s">
        <v>74</v>
      </c>
      <c r="X13" s="308" t="s">
        <v>69</v>
      </c>
      <c r="Y13" s="574" t="s">
        <v>74</v>
      </c>
      <c r="Z13" s="602" t="s">
        <v>68</v>
      </c>
      <c r="AA13" s="586" t="s">
        <v>103</v>
      </c>
      <c r="AB13" s="553" t="s">
        <v>81</v>
      </c>
      <c r="AC13" s="573" t="s">
        <v>93</v>
      </c>
      <c r="AD13" s="413" t="s">
        <v>86</v>
      </c>
      <c r="AE13" s="308" t="s">
        <v>89</v>
      </c>
      <c r="AF13" s="307"/>
      <c r="AG13" s="307"/>
      <c r="AH13" s="309" t="s">
        <v>70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5"/>
      <c r="B14" s="117" t="s">
        <v>90</v>
      </c>
      <c r="C14" s="228">
        <f>D14+F14+G14</f>
        <v>400000</v>
      </c>
      <c r="D14" s="408">
        <v>400000</v>
      </c>
      <c r="E14" s="851">
        <v>0</v>
      </c>
      <c r="F14" s="429">
        <v>0</v>
      </c>
      <c r="G14" s="416">
        <v>0</v>
      </c>
      <c r="H14" s="407">
        <v>0</v>
      </c>
      <c r="I14" s="407">
        <f>J14+N14+O14+P14+Q14+R14</f>
        <v>1731093</v>
      </c>
      <c r="J14" s="408">
        <f>K14+M14</f>
        <v>696264</v>
      </c>
      <c r="K14" s="635">
        <v>677595</v>
      </c>
      <c r="L14" s="416">
        <v>0</v>
      </c>
      <c r="M14" s="416">
        <v>18669</v>
      </c>
      <c r="N14" s="417">
        <v>243693</v>
      </c>
      <c r="O14" s="416">
        <v>13552</v>
      </c>
      <c r="P14" s="417">
        <v>0</v>
      </c>
      <c r="Q14" s="418">
        <v>406084</v>
      </c>
      <c r="R14" s="635">
        <v>371500</v>
      </c>
      <c r="S14" s="688">
        <f>R14+T14</f>
        <v>457600</v>
      </c>
      <c r="T14" s="418">
        <v>86100</v>
      </c>
      <c r="U14" s="419">
        <v>0</v>
      </c>
      <c r="V14" s="409">
        <f>T14+I14</f>
        <v>1817193</v>
      </c>
      <c r="W14" s="408"/>
      <c r="X14" s="416"/>
      <c r="Y14" s="377"/>
      <c r="Z14" s="603">
        <v>1817193</v>
      </c>
      <c r="AA14" s="116">
        <v>0</v>
      </c>
      <c r="AB14" s="554"/>
      <c r="AC14" s="331"/>
      <c r="AD14" s="311"/>
      <c r="AE14" s="311"/>
      <c r="AF14" s="311"/>
      <c r="AG14" s="311"/>
      <c r="AH14" s="332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57" customFormat="1" ht="12.75" hidden="1">
      <c r="A15" s="49"/>
      <c r="B15" s="406" t="s">
        <v>91</v>
      </c>
      <c r="C15" s="129"/>
      <c r="D15" s="128"/>
      <c r="E15" s="126"/>
      <c r="F15" s="126"/>
      <c r="G15" s="126"/>
      <c r="H15" s="127"/>
      <c r="I15" s="127">
        <f>J15+N15+O15+P15+Q15+R15</f>
        <v>0</v>
      </c>
      <c r="J15" s="128"/>
      <c r="K15" s="636"/>
      <c r="L15" s="126"/>
      <c r="M15" s="126"/>
      <c r="N15" s="125"/>
      <c r="O15" s="126"/>
      <c r="P15" s="125"/>
      <c r="Q15" s="145"/>
      <c r="R15" s="636">
        <v>0</v>
      </c>
      <c r="S15" s="368">
        <f>R15+T15</f>
        <v>0</v>
      </c>
      <c r="T15" s="145"/>
      <c r="U15" s="368"/>
      <c r="V15" s="320">
        <f>T15+I15</f>
        <v>0</v>
      </c>
      <c r="W15" s="410"/>
      <c r="X15" s="80"/>
      <c r="Y15" s="378"/>
      <c r="Z15" s="83"/>
      <c r="AA15" s="81"/>
      <c r="AB15" s="141"/>
      <c r="AC15" s="79"/>
      <c r="AD15" s="80"/>
      <c r="AE15" s="80"/>
      <c r="AF15" s="80"/>
      <c r="AG15" s="80"/>
      <c r="AH15" s="310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</row>
    <row r="16" spans="1:48" ht="12.75">
      <c r="A16" s="54"/>
      <c r="B16" s="620" t="s">
        <v>34</v>
      </c>
      <c r="C16" s="621"/>
      <c r="D16" s="901"/>
      <c r="E16" s="623"/>
      <c r="F16" s="623"/>
      <c r="G16" s="623"/>
      <c r="H16" s="624"/>
      <c r="I16" s="625"/>
      <c r="J16" s="626"/>
      <c r="K16" s="637"/>
      <c r="L16" s="623"/>
      <c r="M16" s="623"/>
      <c r="N16" s="622"/>
      <c r="O16" s="623"/>
      <c r="P16" s="622"/>
      <c r="Q16" s="699"/>
      <c r="R16" s="637"/>
      <c r="S16" s="708">
        <f>R16+T16</f>
        <v>0</v>
      </c>
      <c r="T16" s="627"/>
      <c r="U16" s="628"/>
      <c r="V16" s="629">
        <f>T16+I16</f>
        <v>0</v>
      </c>
      <c r="W16" s="630"/>
      <c r="X16" s="285"/>
      <c r="Y16" s="631"/>
      <c r="Z16" s="632"/>
      <c r="AA16" s="587"/>
      <c r="AB16" s="555"/>
      <c r="AC16" s="331"/>
      <c r="AD16" s="311"/>
      <c r="AE16" s="311"/>
      <c r="AF16" s="311"/>
      <c r="AG16" s="311"/>
      <c r="AH16" s="332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488">
        <v>3</v>
      </c>
      <c r="B17" s="171" t="s">
        <v>107</v>
      </c>
      <c r="C17" s="255">
        <f>D17+E17+G17</f>
        <v>0</v>
      </c>
      <c r="D17" s="317"/>
      <c r="E17" s="617"/>
      <c r="F17" s="617"/>
      <c r="G17" s="617"/>
      <c r="H17" s="255"/>
      <c r="I17" s="372">
        <f>J17+N17+O17+P17+Q17+R17</f>
        <v>-937</v>
      </c>
      <c r="J17" s="317">
        <f>K17+M17</f>
        <v>-618</v>
      </c>
      <c r="K17" s="638">
        <v>-483</v>
      </c>
      <c r="L17" s="373"/>
      <c r="M17" s="254">
        <v>-135</v>
      </c>
      <c r="N17" s="420">
        <v>-169</v>
      </c>
      <c r="O17" s="254">
        <v>-10</v>
      </c>
      <c r="P17" s="254"/>
      <c r="Q17" s="374">
        <v>-140</v>
      </c>
      <c r="R17" s="519"/>
      <c r="S17" s="297">
        <f>R17+T17</f>
        <v>0</v>
      </c>
      <c r="T17" s="366"/>
      <c r="U17" s="269"/>
      <c r="V17" s="314">
        <f>T17+I17</f>
        <v>-937</v>
      </c>
      <c r="W17" s="618"/>
      <c r="X17" s="619"/>
      <c r="Y17" s="575"/>
      <c r="Z17" s="605">
        <v>-937</v>
      </c>
      <c r="AA17" s="588"/>
      <c r="AB17" s="556"/>
      <c r="AC17" s="250"/>
      <c r="AD17" s="254"/>
      <c r="AE17" s="254"/>
      <c r="AF17" s="333"/>
      <c r="AG17" s="333"/>
      <c r="AH17" s="247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3.5" thickBot="1">
      <c r="A18" s="286">
        <v>1</v>
      </c>
      <c r="B18" s="56" t="s">
        <v>109</v>
      </c>
      <c r="C18" s="65">
        <f>D18+E18+G18</f>
        <v>0</v>
      </c>
      <c r="D18" s="66"/>
      <c r="E18" s="67"/>
      <c r="F18" s="67"/>
      <c r="G18" s="67"/>
      <c r="H18" s="65"/>
      <c r="I18" s="364">
        <f>J18+N18+O18+P18+Q18+R18</f>
        <v>-37129</v>
      </c>
      <c r="J18" s="66">
        <f>K18+M18</f>
        <v>0</v>
      </c>
      <c r="K18" s="213"/>
      <c r="L18" s="198"/>
      <c r="M18" s="485"/>
      <c r="N18" s="155"/>
      <c r="O18" s="198"/>
      <c r="P18" s="198"/>
      <c r="Q18" s="219"/>
      <c r="R18" s="519">
        <v>-37129</v>
      </c>
      <c r="S18" s="296">
        <f>R18+T18</f>
        <v>0</v>
      </c>
      <c r="T18" s="705">
        <v>37129</v>
      </c>
      <c r="U18" s="163"/>
      <c r="V18" s="314">
        <f>T18+I18</f>
        <v>0</v>
      </c>
      <c r="W18" s="437"/>
      <c r="X18" s="441"/>
      <c r="Y18" s="576"/>
      <c r="Z18" s="605"/>
      <c r="AA18" s="588"/>
      <c r="AB18" s="556"/>
      <c r="AC18" s="252"/>
      <c r="AD18" s="256"/>
      <c r="AE18" s="256"/>
      <c r="AF18" s="333"/>
      <c r="AG18" s="333"/>
      <c r="AH18" s="33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36" customFormat="1" ht="12.75" hidden="1">
      <c r="A19" s="227"/>
      <c r="B19" s="56"/>
      <c r="C19" s="260"/>
      <c r="D19" s="261"/>
      <c r="E19" s="262"/>
      <c r="F19" s="262"/>
      <c r="G19" s="262"/>
      <c r="H19" s="260"/>
      <c r="I19" s="263"/>
      <c r="J19" s="264"/>
      <c r="K19" s="639"/>
      <c r="L19" s="265"/>
      <c r="M19" s="482"/>
      <c r="N19" s="648"/>
      <c r="O19" s="265"/>
      <c r="P19" s="265"/>
      <c r="Q19" s="295"/>
      <c r="R19" s="374"/>
      <c r="S19" s="267"/>
      <c r="T19" s="245"/>
      <c r="U19" s="267"/>
      <c r="V19" s="314"/>
      <c r="W19" s="436"/>
      <c r="X19" s="442"/>
      <c r="Y19" s="577"/>
      <c r="Z19" s="606"/>
      <c r="AA19" s="589"/>
      <c r="AB19" s="557"/>
      <c r="AC19" s="261"/>
      <c r="AD19" s="335"/>
      <c r="AE19" s="335"/>
      <c r="AF19" s="336"/>
      <c r="AG19" s="336"/>
      <c r="AH19" s="337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</row>
    <row r="20" spans="1:48" ht="12.75" hidden="1">
      <c r="A20" s="470"/>
      <c r="B20" s="56"/>
      <c r="C20" s="258"/>
      <c r="D20" s="252"/>
      <c r="E20" s="256"/>
      <c r="F20" s="256"/>
      <c r="G20" s="256"/>
      <c r="H20" s="258"/>
      <c r="I20" s="248"/>
      <c r="J20" s="259"/>
      <c r="K20" s="640"/>
      <c r="L20" s="257"/>
      <c r="M20" s="483"/>
      <c r="N20" s="649"/>
      <c r="O20" s="257"/>
      <c r="P20" s="257"/>
      <c r="Q20" s="295"/>
      <c r="R20" s="374"/>
      <c r="S20" s="269"/>
      <c r="T20" s="245"/>
      <c r="U20" s="249"/>
      <c r="V20" s="314"/>
      <c r="W20" s="434"/>
      <c r="X20" s="440"/>
      <c r="Y20" s="575"/>
      <c r="Z20" s="605"/>
      <c r="AA20" s="588"/>
      <c r="AB20" s="556"/>
      <c r="AC20" s="252"/>
      <c r="AD20" s="254"/>
      <c r="AE20" s="254"/>
      <c r="AF20" s="333"/>
      <c r="AG20" s="333"/>
      <c r="AH20" s="33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4" ht="12.75" hidden="1">
      <c r="A21" s="487"/>
      <c r="B21" s="56"/>
      <c r="C21" s="258"/>
      <c r="D21" s="252"/>
      <c r="E21" s="256"/>
      <c r="F21" s="256"/>
      <c r="G21" s="256"/>
      <c r="H21" s="258"/>
      <c r="I21" s="248"/>
      <c r="J21" s="259"/>
      <c r="K21" s="640"/>
      <c r="L21" s="257"/>
      <c r="M21" s="483"/>
      <c r="N21" s="649"/>
      <c r="O21" s="257"/>
      <c r="P21" s="257"/>
      <c r="Q21" s="295"/>
      <c r="R21" s="519"/>
      <c r="S21" s="709"/>
      <c r="T21" s="489"/>
      <c r="U21" s="249"/>
      <c r="V21" s="314"/>
      <c r="W21" s="434"/>
      <c r="X21" s="440"/>
      <c r="Y21" s="578"/>
      <c r="Z21" s="604"/>
      <c r="AA21" s="590"/>
      <c r="AB21" s="558"/>
      <c r="AC21" s="252"/>
      <c r="AD21" s="254"/>
      <c r="AE21" s="338"/>
      <c r="AF21" s="339"/>
      <c r="AG21" s="339"/>
      <c r="AH21" s="33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.75" hidden="1">
      <c r="A22" s="205"/>
      <c r="B22" s="56"/>
      <c r="C22" s="258"/>
      <c r="D22" s="252"/>
      <c r="E22" s="256"/>
      <c r="F22" s="256"/>
      <c r="G22" s="256"/>
      <c r="H22" s="258"/>
      <c r="I22" s="248"/>
      <c r="J22" s="259"/>
      <c r="K22" s="641"/>
      <c r="L22" s="256"/>
      <c r="M22" s="483"/>
      <c r="N22" s="422"/>
      <c r="O22" s="256"/>
      <c r="P22" s="256"/>
      <c r="Q22" s="295"/>
      <c r="R22" s="374"/>
      <c r="S22" s="297"/>
      <c r="T22" s="245"/>
      <c r="U22" s="249"/>
      <c r="V22" s="314"/>
      <c r="W22" s="434"/>
      <c r="X22" s="440"/>
      <c r="Y22" s="575"/>
      <c r="Z22" s="605"/>
      <c r="AA22" s="588"/>
      <c r="AB22" s="558"/>
      <c r="AC22" s="252"/>
      <c r="AD22" s="254"/>
      <c r="AE22" s="254"/>
      <c r="AF22" s="333"/>
      <c r="AG22" s="333"/>
      <c r="AH22" s="33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2.75" hidden="1">
      <c r="A23" s="100"/>
      <c r="B23" s="56"/>
      <c r="C23" s="248"/>
      <c r="D23" s="259"/>
      <c r="E23" s="268"/>
      <c r="F23" s="268"/>
      <c r="G23" s="268"/>
      <c r="H23" s="248"/>
      <c r="I23" s="248"/>
      <c r="J23" s="259"/>
      <c r="K23" s="642"/>
      <c r="L23" s="242"/>
      <c r="M23" s="484"/>
      <c r="N23" s="243"/>
      <c r="O23" s="242"/>
      <c r="P23" s="242"/>
      <c r="Q23" s="675"/>
      <c r="R23" s="374"/>
      <c r="S23" s="269"/>
      <c r="T23" s="270"/>
      <c r="U23" s="269"/>
      <c r="V23" s="314"/>
      <c r="W23" s="437"/>
      <c r="X23" s="441"/>
      <c r="Y23" s="576"/>
      <c r="Z23" s="605"/>
      <c r="AA23" s="588"/>
      <c r="AB23" s="558"/>
      <c r="AC23" s="259"/>
      <c r="AD23" s="268"/>
      <c r="AE23" s="268"/>
      <c r="AF23" s="333"/>
      <c r="AG23" s="333"/>
      <c r="AH23" s="340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2.75" hidden="1">
      <c r="A24" s="488"/>
      <c r="B24" s="171"/>
      <c r="C24" s="248"/>
      <c r="D24" s="259"/>
      <c r="E24" s="268"/>
      <c r="F24" s="268"/>
      <c r="G24" s="268"/>
      <c r="H24" s="248"/>
      <c r="I24" s="364"/>
      <c r="J24" s="259"/>
      <c r="K24" s="641"/>
      <c r="L24" s="257"/>
      <c r="M24" s="256"/>
      <c r="N24" s="422"/>
      <c r="O24" s="256"/>
      <c r="P24" s="256"/>
      <c r="Q24" s="295"/>
      <c r="R24" s="519"/>
      <c r="S24" s="297"/>
      <c r="T24" s="366"/>
      <c r="U24" s="269"/>
      <c r="V24" s="314"/>
      <c r="W24" s="437"/>
      <c r="X24" s="435"/>
      <c r="Y24" s="576"/>
      <c r="Z24" s="605"/>
      <c r="AA24" s="588"/>
      <c r="AB24" s="558"/>
      <c r="AC24" s="259"/>
      <c r="AD24" s="268"/>
      <c r="AE24" s="268"/>
      <c r="AF24" s="333"/>
      <c r="AG24" s="333"/>
      <c r="AH24" s="340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.75" hidden="1">
      <c r="A25" s="133"/>
      <c r="B25" s="56"/>
      <c r="C25" s="65"/>
      <c r="D25" s="66"/>
      <c r="E25" s="67"/>
      <c r="F25" s="67"/>
      <c r="G25" s="67"/>
      <c r="H25" s="65"/>
      <c r="I25" s="65"/>
      <c r="J25" s="66"/>
      <c r="K25" s="213"/>
      <c r="L25" s="198"/>
      <c r="M25" s="485"/>
      <c r="N25" s="155"/>
      <c r="O25" s="198"/>
      <c r="P25" s="198"/>
      <c r="Q25" s="219"/>
      <c r="R25" s="218"/>
      <c r="S25" s="104"/>
      <c r="T25" s="73"/>
      <c r="U25" s="163"/>
      <c r="V25" s="314"/>
      <c r="W25" s="437"/>
      <c r="X25" s="441"/>
      <c r="Y25" s="576"/>
      <c r="Z25" s="605"/>
      <c r="AA25" s="588"/>
      <c r="AB25" s="558"/>
      <c r="AC25" s="66"/>
      <c r="AD25" s="67"/>
      <c r="AE25" s="67"/>
      <c r="AF25" s="290"/>
      <c r="AG25" s="290"/>
      <c r="AH25" s="179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2.75" hidden="1">
      <c r="A26" s="286"/>
      <c r="B26" s="56"/>
      <c r="C26" s="65"/>
      <c r="D26" s="66"/>
      <c r="E26" s="67"/>
      <c r="F26" s="67"/>
      <c r="G26" s="67"/>
      <c r="H26" s="65"/>
      <c r="I26" s="364"/>
      <c r="J26" s="66"/>
      <c r="K26" s="213"/>
      <c r="L26" s="198"/>
      <c r="M26" s="485"/>
      <c r="N26" s="155"/>
      <c r="O26" s="198"/>
      <c r="P26" s="198"/>
      <c r="Q26" s="219"/>
      <c r="R26" s="519"/>
      <c r="S26" s="296"/>
      <c r="T26" s="705"/>
      <c r="U26" s="163"/>
      <c r="V26" s="314"/>
      <c r="W26" s="437"/>
      <c r="X26" s="441"/>
      <c r="Y26" s="576"/>
      <c r="Z26" s="605"/>
      <c r="AA26" s="588"/>
      <c r="AB26" s="558"/>
      <c r="AC26" s="66"/>
      <c r="AD26" s="67"/>
      <c r="AE26" s="67"/>
      <c r="AF26" s="290"/>
      <c r="AG26" s="290"/>
      <c r="AH26" s="179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3.5" hidden="1" thickBot="1">
      <c r="A27" s="286"/>
      <c r="B27" s="56"/>
      <c r="C27" s="64"/>
      <c r="D27" s="66"/>
      <c r="E27" s="67"/>
      <c r="F27" s="67"/>
      <c r="G27" s="67"/>
      <c r="H27" s="64"/>
      <c r="I27" s="364"/>
      <c r="J27" s="66"/>
      <c r="K27" s="213"/>
      <c r="L27" s="67"/>
      <c r="M27" s="485"/>
      <c r="N27" s="155"/>
      <c r="O27" s="198"/>
      <c r="P27" s="198"/>
      <c r="Q27" s="219"/>
      <c r="R27" s="519"/>
      <c r="S27" s="296"/>
      <c r="T27" s="705"/>
      <c r="U27" s="197"/>
      <c r="V27" s="314"/>
      <c r="W27" s="437"/>
      <c r="X27" s="441"/>
      <c r="Y27" s="576"/>
      <c r="Z27" s="605"/>
      <c r="AA27" s="588"/>
      <c r="AB27" s="558"/>
      <c r="AC27" s="66"/>
      <c r="AD27" s="67"/>
      <c r="AE27" s="67"/>
      <c r="AF27" s="290"/>
      <c r="AG27" s="290"/>
      <c r="AH27" s="179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3.5" hidden="1" thickBot="1">
      <c r="A28" s="159"/>
      <c r="B28" s="56"/>
      <c r="C28" s="134"/>
      <c r="D28" s="859"/>
      <c r="E28" s="341"/>
      <c r="F28" s="341"/>
      <c r="G28" s="160"/>
      <c r="H28" s="136"/>
      <c r="I28" s="65">
        <f aca="true" t="shared" si="0" ref="I28:I42">J28+N28+O28+P28+Q28+R28</f>
        <v>0</v>
      </c>
      <c r="J28" s="280">
        <f>K28+M28</f>
        <v>0</v>
      </c>
      <c r="K28" s="643"/>
      <c r="L28" s="160"/>
      <c r="M28" s="486"/>
      <c r="N28" s="650"/>
      <c r="O28" s="160"/>
      <c r="P28" s="160"/>
      <c r="Q28" s="319"/>
      <c r="R28" s="319"/>
      <c r="S28" s="104">
        <f>R28+T28</f>
        <v>0</v>
      </c>
      <c r="T28" s="706"/>
      <c r="U28" s="224"/>
      <c r="V28" s="314">
        <f>T28+I28</f>
        <v>0</v>
      </c>
      <c r="W28" s="439"/>
      <c r="X28" s="443"/>
      <c r="Y28" s="479"/>
      <c r="Z28" s="607"/>
      <c r="AA28" s="591"/>
      <c r="AB28" s="559"/>
      <c r="AC28" s="161"/>
      <c r="AD28" s="341"/>
      <c r="AE28" s="341"/>
      <c r="AF28" s="341"/>
      <c r="AG28" s="341"/>
      <c r="AH28" s="342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7.25" customHeight="1" thickBot="1">
      <c r="A29" s="164"/>
      <c r="B29" s="36" t="s">
        <v>35</v>
      </c>
      <c r="C29" s="93">
        <f>D29+G29</f>
        <v>0</v>
      </c>
      <c r="D29" s="206">
        <f>SUM(D19:D23)</f>
        <v>0</v>
      </c>
      <c r="E29" s="146"/>
      <c r="F29" s="146">
        <f>SUM(F19:F23)</f>
        <v>0</v>
      </c>
      <c r="G29" s="146">
        <f>SUM(G19:G23)</f>
        <v>0</v>
      </c>
      <c r="H29" s="144">
        <f>SUM(H19:H23)</f>
        <v>0</v>
      </c>
      <c r="I29" s="95">
        <f t="shared" si="0"/>
        <v>-38066</v>
      </c>
      <c r="J29" s="94">
        <f>SUM(J17:J28)</f>
        <v>-618</v>
      </c>
      <c r="K29" s="144">
        <f aca="true" t="shared" si="1" ref="K29:R29">SUM(K17:K28)</f>
        <v>-483</v>
      </c>
      <c r="L29" s="146">
        <f t="shared" si="1"/>
        <v>0</v>
      </c>
      <c r="M29" s="146">
        <f t="shared" si="1"/>
        <v>-135</v>
      </c>
      <c r="N29" s="94">
        <f t="shared" si="1"/>
        <v>-169</v>
      </c>
      <c r="O29" s="94">
        <f t="shared" si="1"/>
        <v>-10</v>
      </c>
      <c r="P29" s="94">
        <f t="shared" si="1"/>
        <v>0</v>
      </c>
      <c r="Q29" s="144">
        <f t="shared" si="1"/>
        <v>-140</v>
      </c>
      <c r="R29" s="221">
        <f t="shared" si="1"/>
        <v>-37129</v>
      </c>
      <c r="S29" s="95">
        <f aca="true" t="shared" si="2" ref="S29:AH29">SUM(S17:S27)</f>
        <v>0</v>
      </c>
      <c r="T29" s="144">
        <f t="shared" si="2"/>
        <v>37129</v>
      </c>
      <c r="U29" s="95">
        <f t="shared" si="2"/>
        <v>0</v>
      </c>
      <c r="V29" s="322">
        <f>SUM(V17:V28)</f>
        <v>-937</v>
      </c>
      <c r="W29" s="206">
        <f t="shared" si="2"/>
        <v>0</v>
      </c>
      <c r="X29" s="146">
        <f t="shared" si="2"/>
        <v>0</v>
      </c>
      <c r="Y29" s="221">
        <f t="shared" si="2"/>
        <v>0</v>
      </c>
      <c r="Z29" s="698">
        <f t="shared" si="2"/>
        <v>-937</v>
      </c>
      <c r="AA29" s="592">
        <f t="shared" si="2"/>
        <v>0</v>
      </c>
      <c r="AB29" s="560">
        <f>SUM(AB17:AB28)</f>
        <v>0</v>
      </c>
      <c r="AC29" s="206">
        <f t="shared" si="2"/>
        <v>0</v>
      </c>
      <c r="AD29" s="146">
        <f t="shared" si="2"/>
        <v>0</v>
      </c>
      <c r="AE29" s="146">
        <f t="shared" si="2"/>
        <v>0</v>
      </c>
      <c r="AF29" s="289">
        <f t="shared" si="2"/>
        <v>0</v>
      </c>
      <c r="AG29" s="289">
        <f t="shared" si="2"/>
        <v>0</v>
      </c>
      <c r="AH29" s="343">
        <f t="shared" si="2"/>
        <v>0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>
      <c r="A30" s="710">
        <v>3</v>
      </c>
      <c r="B30" s="165" t="s">
        <v>117</v>
      </c>
      <c r="C30" s="107">
        <f>D30+E30+G30</f>
        <v>0</v>
      </c>
      <c r="D30" s="902"/>
      <c r="E30" s="718"/>
      <c r="F30" s="718"/>
      <c r="G30" s="718"/>
      <c r="H30" s="720"/>
      <c r="I30" s="169">
        <f t="shared" si="0"/>
        <v>-54545</v>
      </c>
      <c r="J30" s="170"/>
      <c r="K30" s="721"/>
      <c r="L30" s="718"/>
      <c r="M30" s="718"/>
      <c r="N30" s="719"/>
      <c r="O30" s="67"/>
      <c r="P30" s="67"/>
      <c r="Q30" s="73">
        <v>-54545</v>
      </c>
      <c r="R30" s="219"/>
      <c r="S30" s="104">
        <f>R30+T30</f>
        <v>0</v>
      </c>
      <c r="T30" s="73"/>
      <c r="U30" s="104"/>
      <c r="V30" s="315">
        <f>T30+U30+I30</f>
        <v>-54545</v>
      </c>
      <c r="W30" s="66"/>
      <c r="X30" s="67"/>
      <c r="Y30" s="219"/>
      <c r="Z30" s="722">
        <v>-54545</v>
      </c>
      <c r="AA30" s="593"/>
      <c r="AB30" s="561"/>
      <c r="AC30" s="66"/>
      <c r="AD30" s="67"/>
      <c r="AE30" s="67"/>
      <c r="AF30" s="290"/>
      <c r="AG30" s="290"/>
      <c r="AH30" s="179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2.75">
      <c r="A31" s="741">
        <v>1</v>
      </c>
      <c r="B31" s="56" t="s">
        <v>121</v>
      </c>
      <c r="C31" s="65">
        <f>D31+E31+G31</f>
        <v>0</v>
      </c>
      <c r="D31" s="66"/>
      <c r="E31" s="67"/>
      <c r="F31" s="67"/>
      <c r="G31" s="67"/>
      <c r="H31" s="65"/>
      <c r="I31" s="745">
        <f t="shared" si="0"/>
        <v>-137</v>
      </c>
      <c r="J31" s="68"/>
      <c r="K31" s="73"/>
      <c r="L31" s="67"/>
      <c r="M31" s="67"/>
      <c r="N31" s="68"/>
      <c r="O31" s="68"/>
      <c r="P31" s="68"/>
      <c r="Q31" s="742">
        <v>-137</v>
      </c>
      <c r="R31" s="219"/>
      <c r="S31" s="104">
        <f>R31+T31</f>
        <v>0</v>
      </c>
      <c r="T31" s="180"/>
      <c r="U31" s="743">
        <v>137</v>
      </c>
      <c r="V31" s="744">
        <f aca="true" t="shared" si="3" ref="V31:V42">T31+U31+I31</f>
        <v>0</v>
      </c>
      <c r="W31" s="66"/>
      <c r="X31" s="67"/>
      <c r="Y31" s="219"/>
      <c r="Z31" s="722"/>
      <c r="AA31" s="593"/>
      <c r="AB31" s="561"/>
      <c r="AC31" s="66"/>
      <c r="AD31" s="67"/>
      <c r="AE31" s="67"/>
      <c r="AF31" s="290"/>
      <c r="AG31" s="290"/>
      <c r="AH31" s="179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2.75">
      <c r="A32" s="51">
        <v>3</v>
      </c>
      <c r="B32" s="56" t="s">
        <v>125</v>
      </c>
      <c r="C32" s="65">
        <f>D32+E32+G32</f>
        <v>0</v>
      </c>
      <c r="D32" s="66"/>
      <c r="E32" s="67"/>
      <c r="F32" s="67"/>
      <c r="G32" s="67"/>
      <c r="H32" s="65"/>
      <c r="I32" s="65">
        <f t="shared" si="0"/>
        <v>-3056</v>
      </c>
      <c r="J32" s="68"/>
      <c r="K32" s="73"/>
      <c r="L32" s="67"/>
      <c r="M32" s="67"/>
      <c r="N32" s="68"/>
      <c r="O32" s="68"/>
      <c r="P32" s="68"/>
      <c r="Q32" s="73"/>
      <c r="R32" s="765">
        <v>-3056</v>
      </c>
      <c r="S32" s="743">
        <f>R32+T32</f>
        <v>0</v>
      </c>
      <c r="T32" s="742">
        <v>3056</v>
      </c>
      <c r="U32" s="72"/>
      <c r="V32" s="204">
        <f t="shared" si="3"/>
        <v>0</v>
      </c>
      <c r="W32" s="66"/>
      <c r="X32" s="67"/>
      <c r="Y32" s="219"/>
      <c r="Z32" s="723"/>
      <c r="AA32" s="87"/>
      <c r="AB32" s="562"/>
      <c r="AC32" s="66"/>
      <c r="AD32" s="67"/>
      <c r="AE32" s="67"/>
      <c r="AF32" s="199"/>
      <c r="AG32" s="199"/>
      <c r="AH32" s="179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3.5" thickBot="1">
      <c r="A33" s="51">
        <v>3</v>
      </c>
      <c r="B33" s="56" t="s">
        <v>124</v>
      </c>
      <c r="C33" s="65">
        <f>D33+E33+G33</f>
        <v>0</v>
      </c>
      <c r="D33" s="66"/>
      <c r="E33" s="67"/>
      <c r="F33" s="67"/>
      <c r="G33" s="67"/>
      <c r="H33" s="65"/>
      <c r="I33" s="65">
        <f t="shared" si="0"/>
        <v>6564</v>
      </c>
      <c r="J33" s="68"/>
      <c r="K33" s="73"/>
      <c r="L33" s="67"/>
      <c r="M33" s="67"/>
      <c r="N33" s="68"/>
      <c r="O33" s="68"/>
      <c r="P33" s="68"/>
      <c r="Q33" s="73"/>
      <c r="R33" s="765">
        <v>6564</v>
      </c>
      <c r="S33" s="743">
        <f>R33+T33</f>
        <v>0</v>
      </c>
      <c r="T33" s="742">
        <v>-6564</v>
      </c>
      <c r="U33" s="72"/>
      <c r="V33" s="204">
        <f t="shared" si="3"/>
        <v>0</v>
      </c>
      <c r="W33" s="66"/>
      <c r="X33" s="67"/>
      <c r="Y33" s="219"/>
      <c r="Z33" s="723"/>
      <c r="AA33" s="87"/>
      <c r="AB33" s="562"/>
      <c r="AC33" s="66"/>
      <c r="AD33" s="67"/>
      <c r="AE33" s="67"/>
      <c r="AF33" s="199"/>
      <c r="AG33" s="199"/>
      <c r="AH33" s="179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.75" hidden="1">
      <c r="A34" s="100">
        <v>3</v>
      </c>
      <c r="B34" s="172"/>
      <c r="C34" s="101"/>
      <c r="D34" s="103"/>
      <c r="E34" s="316"/>
      <c r="F34" s="316"/>
      <c r="G34" s="316"/>
      <c r="H34" s="101"/>
      <c r="I34" s="65">
        <f t="shared" si="0"/>
        <v>0</v>
      </c>
      <c r="J34" s="102"/>
      <c r="K34" s="180"/>
      <c r="L34" s="316"/>
      <c r="M34" s="316"/>
      <c r="N34" s="102"/>
      <c r="O34" s="102"/>
      <c r="P34" s="102"/>
      <c r="Q34" s="180"/>
      <c r="R34" s="218"/>
      <c r="S34" s="104">
        <f>R34+T34</f>
        <v>0</v>
      </c>
      <c r="T34" s="180"/>
      <c r="U34" s="72"/>
      <c r="V34" s="204">
        <f t="shared" si="3"/>
        <v>0</v>
      </c>
      <c r="W34" s="103"/>
      <c r="X34" s="316"/>
      <c r="Y34" s="218"/>
      <c r="Z34" s="722"/>
      <c r="AA34" s="593"/>
      <c r="AB34" s="561"/>
      <c r="AC34" s="103"/>
      <c r="AD34" s="316"/>
      <c r="AE34" s="316"/>
      <c r="AF34" s="290"/>
      <c r="AG34" s="290"/>
      <c r="AH34" s="181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3.5" hidden="1" thickBot="1">
      <c r="A35" s="764"/>
      <c r="B35" s="172"/>
      <c r="C35" s="101"/>
      <c r="D35" s="103"/>
      <c r="E35" s="316"/>
      <c r="F35" s="316"/>
      <c r="G35" s="316"/>
      <c r="H35" s="101"/>
      <c r="I35" s="101">
        <f t="shared" si="0"/>
        <v>0</v>
      </c>
      <c r="J35" s="102"/>
      <c r="K35" s="180"/>
      <c r="L35" s="316"/>
      <c r="M35" s="316"/>
      <c r="N35" s="102"/>
      <c r="O35" s="102"/>
      <c r="P35" s="102"/>
      <c r="Q35" s="180"/>
      <c r="R35" s="218"/>
      <c r="S35" s="104">
        <f aca="true" t="shared" si="4" ref="S35:S42">R35+T35</f>
        <v>0</v>
      </c>
      <c r="T35" s="180"/>
      <c r="U35" s="104"/>
      <c r="V35" s="315">
        <f t="shared" si="3"/>
        <v>0</v>
      </c>
      <c r="W35" s="103"/>
      <c r="X35" s="316"/>
      <c r="Y35" s="218"/>
      <c r="Z35" s="722"/>
      <c r="AA35" s="593"/>
      <c r="AB35" s="561"/>
      <c r="AC35" s="103"/>
      <c r="AD35" s="316"/>
      <c r="AE35" s="316"/>
      <c r="AF35" s="290"/>
      <c r="AG35" s="290"/>
      <c r="AH35" s="181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.75" hidden="1">
      <c r="A36" s="105"/>
      <c r="B36" s="172"/>
      <c r="C36" s="101"/>
      <c r="D36" s="103"/>
      <c r="E36" s="316"/>
      <c r="F36" s="316"/>
      <c r="G36" s="316"/>
      <c r="H36" s="101"/>
      <c r="I36" s="101">
        <f t="shared" si="0"/>
        <v>0</v>
      </c>
      <c r="J36" s="102"/>
      <c r="K36" s="180"/>
      <c r="L36" s="316"/>
      <c r="M36" s="316"/>
      <c r="N36" s="102"/>
      <c r="O36" s="102"/>
      <c r="P36" s="102"/>
      <c r="Q36" s="180"/>
      <c r="R36" s="218"/>
      <c r="S36" s="104">
        <f t="shared" si="4"/>
        <v>0</v>
      </c>
      <c r="T36" s="180"/>
      <c r="U36" s="104"/>
      <c r="V36" s="315">
        <f t="shared" si="3"/>
        <v>0</v>
      </c>
      <c r="W36" s="103"/>
      <c r="X36" s="316"/>
      <c r="Y36" s="218"/>
      <c r="Z36" s="722"/>
      <c r="AA36" s="593"/>
      <c r="AB36" s="561"/>
      <c r="AC36" s="103"/>
      <c r="AD36" s="316"/>
      <c r="AE36" s="316"/>
      <c r="AF36" s="290"/>
      <c r="AG36" s="290"/>
      <c r="AH36" s="181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.75" hidden="1">
      <c r="A37" s="105"/>
      <c r="B37" s="172"/>
      <c r="C37" s="101"/>
      <c r="D37" s="103"/>
      <c r="E37" s="316"/>
      <c r="F37" s="316"/>
      <c r="G37" s="316"/>
      <c r="H37" s="101"/>
      <c r="I37" s="101">
        <f t="shared" si="0"/>
        <v>0</v>
      </c>
      <c r="J37" s="102"/>
      <c r="K37" s="180"/>
      <c r="L37" s="316"/>
      <c r="M37" s="316"/>
      <c r="N37" s="102"/>
      <c r="O37" s="102"/>
      <c r="P37" s="102"/>
      <c r="Q37" s="180"/>
      <c r="R37" s="218"/>
      <c r="S37" s="104">
        <f t="shared" si="4"/>
        <v>0</v>
      </c>
      <c r="T37" s="180"/>
      <c r="U37" s="104"/>
      <c r="V37" s="315">
        <f t="shared" si="3"/>
        <v>0</v>
      </c>
      <c r="W37" s="103"/>
      <c r="X37" s="316"/>
      <c r="Y37" s="218"/>
      <c r="Z37" s="722"/>
      <c r="AA37" s="593"/>
      <c r="AB37" s="561"/>
      <c r="AC37" s="103"/>
      <c r="AD37" s="316"/>
      <c r="AE37" s="316"/>
      <c r="AF37" s="290"/>
      <c r="AG37" s="290"/>
      <c r="AH37" s="181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 hidden="1">
      <c r="A38" s="105"/>
      <c r="B38" s="172"/>
      <c r="C38" s="101"/>
      <c r="D38" s="103"/>
      <c r="E38" s="316"/>
      <c r="F38" s="316"/>
      <c r="G38" s="316"/>
      <c r="H38" s="101"/>
      <c r="I38" s="101">
        <f t="shared" si="0"/>
        <v>0</v>
      </c>
      <c r="J38" s="102"/>
      <c r="K38" s="180"/>
      <c r="L38" s="316"/>
      <c r="M38" s="316"/>
      <c r="N38" s="102"/>
      <c r="O38" s="102"/>
      <c r="P38" s="102"/>
      <c r="Q38" s="180"/>
      <c r="R38" s="218"/>
      <c r="S38" s="104">
        <f t="shared" si="4"/>
        <v>0</v>
      </c>
      <c r="T38" s="180"/>
      <c r="U38" s="104"/>
      <c r="V38" s="315">
        <f t="shared" si="3"/>
        <v>0</v>
      </c>
      <c r="W38" s="103"/>
      <c r="X38" s="316"/>
      <c r="Y38" s="218"/>
      <c r="Z38" s="722"/>
      <c r="AA38" s="593"/>
      <c r="AB38" s="561"/>
      <c r="AC38" s="103"/>
      <c r="AD38" s="316"/>
      <c r="AE38" s="316"/>
      <c r="AF38" s="290"/>
      <c r="AG38" s="290"/>
      <c r="AH38" s="181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2.75" hidden="1">
      <c r="A39" s="105"/>
      <c r="B39" s="172"/>
      <c r="C39" s="101"/>
      <c r="D39" s="103"/>
      <c r="E39" s="316"/>
      <c r="F39" s="316"/>
      <c r="G39" s="316"/>
      <c r="H39" s="101"/>
      <c r="I39" s="101">
        <f t="shared" si="0"/>
        <v>0</v>
      </c>
      <c r="J39" s="102"/>
      <c r="K39" s="180"/>
      <c r="L39" s="316"/>
      <c r="M39" s="316"/>
      <c r="N39" s="102"/>
      <c r="O39" s="102"/>
      <c r="P39" s="102"/>
      <c r="Q39" s="180"/>
      <c r="R39" s="218"/>
      <c r="S39" s="104">
        <f t="shared" si="4"/>
        <v>0</v>
      </c>
      <c r="T39" s="180"/>
      <c r="U39" s="104"/>
      <c r="V39" s="315">
        <f t="shared" si="3"/>
        <v>0</v>
      </c>
      <c r="W39" s="103"/>
      <c r="X39" s="316"/>
      <c r="Y39" s="218"/>
      <c r="Z39" s="722"/>
      <c r="AA39" s="593"/>
      <c r="AB39" s="561"/>
      <c r="AC39" s="103"/>
      <c r="AD39" s="316"/>
      <c r="AE39" s="316"/>
      <c r="AF39" s="290"/>
      <c r="AG39" s="290"/>
      <c r="AH39" s="181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 hidden="1">
      <c r="A40" s="105"/>
      <c r="B40" s="172"/>
      <c r="C40" s="101"/>
      <c r="D40" s="103"/>
      <c r="E40" s="316"/>
      <c r="F40" s="316"/>
      <c r="G40" s="316"/>
      <c r="H40" s="101"/>
      <c r="I40" s="101">
        <f t="shared" si="0"/>
        <v>0</v>
      </c>
      <c r="J40" s="102"/>
      <c r="K40" s="180"/>
      <c r="L40" s="316"/>
      <c r="M40" s="316"/>
      <c r="N40" s="102"/>
      <c r="O40" s="102"/>
      <c r="P40" s="102"/>
      <c r="Q40" s="180"/>
      <c r="R40" s="218"/>
      <c r="S40" s="104">
        <f t="shared" si="4"/>
        <v>0</v>
      </c>
      <c r="T40" s="180"/>
      <c r="U40" s="104"/>
      <c r="V40" s="315">
        <f t="shared" si="3"/>
        <v>0</v>
      </c>
      <c r="W40" s="103"/>
      <c r="X40" s="316"/>
      <c r="Y40" s="218"/>
      <c r="Z40" s="722"/>
      <c r="AA40" s="593"/>
      <c r="AB40" s="561"/>
      <c r="AC40" s="103"/>
      <c r="AD40" s="316"/>
      <c r="AE40" s="316"/>
      <c r="AF40" s="290"/>
      <c r="AG40" s="290"/>
      <c r="AH40" s="181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 hidden="1">
      <c r="A41" s="105"/>
      <c r="B41" s="172"/>
      <c r="C41" s="101"/>
      <c r="D41" s="103"/>
      <c r="E41" s="316"/>
      <c r="F41" s="316"/>
      <c r="G41" s="316"/>
      <c r="H41" s="101"/>
      <c r="I41" s="101">
        <f t="shared" si="0"/>
        <v>0</v>
      </c>
      <c r="J41" s="102"/>
      <c r="K41" s="180"/>
      <c r="L41" s="316"/>
      <c r="M41" s="316"/>
      <c r="N41" s="102"/>
      <c r="O41" s="102"/>
      <c r="P41" s="102"/>
      <c r="Q41" s="180"/>
      <c r="R41" s="218"/>
      <c r="S41" s="104">
        <f t="shared" si="4"/>
        <v>0</v>
      </c>
      <c r="T41" s="180"/>
      <c r="U41" s="104"/>
      <c r="V41" s="315">
        <f t="shared" si="3"/>
        <v>0</v>
      </c>
      <c r="W41" s="103"/>
      <c r="X41" s="316"/>
      <c r="Y41" s="218"/>
      <c r="Z41" s="722"/>
      <c r="AA41" s="593"/>
      <c r="AB41" s="561"/>
      <c r="AC41" s="103"/>
      <c r="AD41" s="316"/>
      <c r="AE41" s="316"/>
      <c r="AF41" s="290"/>
      <c r="AG41" s="290"/>
      <c r="AH41" s="181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3.5" hidden="1" thickBot="1">
      <c r="A42" s="105"/>
      <c r="B42" s="172"/>
      <c r="C42" s="101"/>
      <c r="D42" s="103"/>
      <c r="E42" s="316"/>
      <c r="F42" s="316"/>
      <c r="G42" s="316"/>
      <c r="H42" s="101"/>
      <c r="I42" s="101">
        <f t="shared" si="0"/>
        <v>0</v>
      </c>
      <c r="J42" s="102"/>
      <c r="K42" s="180"/>
      <c r="L42" s="316"/>
      <c r="M42" s="316"/>
      <c r="N42" s="102"/>
      <c r="O42" s="102"/>
      <c r="P42" s="102"/>
      <c r="Q42" s="180"/>
      <c r="R42" s="218"/>
      <c r="S42" s="104">
        <f t="shared" si="4"/>
        <v>0</v>
      </c>
      <c r="T42" s="180"/>
      <c r="U42" s="104"/>
      <c r="V42" s="315">
        <f t="shared" si="3"/>
        <v>0</v>
      </c>
      <c r="W42" s="103"/>
      <c r="X42" s="316"/>
      <c r="Y42" s="218"/>
      <c r="Z42" s="722"/>
      <c r="AA42" s="593"/>
      <c r="AB42" s="561"/>
      <c r="AC42" s="103"/>
      <c r="AD42" s="316"/>
      <c r="AE42" s="316"/>
      <c r="AF42" s="290"/>
      <c r="AG42" s="290"/>
      <c r="AH42" s="181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3.5" thickBot="1">
      <c r="A43" s="118"/>
      <c r="B43" s="36" t="s">
        <v>36</v>
      </c>
      <c r="C43" s="93">
        <f aca="true" t="shared" si="5" ref="C43:U43">SUM(C30:C42)</f>
        <v>0</v>
      </c>
      <c r="D43" s="206">
        <f t="shared" si="5"/>
        <v>0</v>
      </c>
      <c r="E43" s="146"/>
      <c r="F43" s="146"/>
      <c r="G43" s="146">
        <f t="shared" si="5"/>
        <v>0</v>
      </c>
      <c r="H43" s="93">
        <f t="shared" si="5"/>
        <v>0</v>
      </c>
      <c r="I43" s="93">
        <f t="shared" si="5"/>
        <v>-51174</v>
      </c>
      <c r="J43" s="94">
        <f t="shared" si="5"/>
        <v>0</v>
      </c>
      <c r="K43" s="144">
        <f t="shared" si="5"/>
        <v>0</v>
      </c>
      <c r="L43" s="146"/>
      <c r="M43" s="146">
        <f t="shared" si="5"/>
        <v>0</v>
      </c>
      <c r="N43" s="94">
        <f t="shared" si="5"/>
        <v>0</v>
      </c>
      <c r="O43" s="94">
        <f t="shared" si="5"/>
        <v>0</v>
      </c>
      <c r="P43" s="94">
        <f t="shared" si="5"/>
        <v>0</v>
      </c>
      <c r="Q43" s="144">
        <f t="shared" si="5"/>
        <v>-54682</v>
      </c>
      <c r="R43" s="221">
        <f t="shared" si="5"/>
        <v>3508</v>
      </c>
      <c r="S43" s="95">
        <f t="shared" si="5"/>
        <v>0</v>
      </c>
      <c r="T43" s="144">
        <f t="shared" si="5"/>
        <v>-3508</v>
      </c>
      <c r="U43" s="95">
        <f t="shared" si="5"/>
        <v>137</v>
      </c>
      <c r="V43" s="322">
        <f>U43+T43+I43</f>
        <v>-54545</v>
      </c>
      <c r="W43" s="206">
        <f>SUM(W30:W42)</f>
        <v>0</v>
      </c>
      <c r="X43" s="146">
        <f>SUM(X30:X42)</f>
        <v>0</v>
      </c>
      <c r="Y43" s="221"/>
      <c r="Z43" s="724">
        <f>SUM(Z30:Z42)</f>
        <v>-54545</v>
      </c>
      <c r="AA43" s="592"/>
      <c r="AB43" s="560"/>
      <c r="AC43" s="206"/>
      <c r="AD43" s="146"/>
      <c r="AE43" s="146"/>
      <c r="AF43" s="289"/>
      <c r="AG43" s="289"/>
      <c r="AH43" s="343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3.5" thickBot="1">
      <c r="A44" s="106">
        <v>3</v>
      </c>
      <c r="B44" s="165" t="s">
        <v>134</v>
      </c>
      <c r="C44" s="107">
        <f>D44+G44</f>
        <v>0</v>
      </c>
      <c r="D44" s="109"/>
      <c r="E44" s="225"/>
      <c r="F44" s="225"/>
      <c r="G44" s="225"/>
      <c r="H44" s="107"/>
      <c r="I44" s="107">
        <f aca="true" t="shared" si="6" ref="I44:I55">J44+N44+O44+P44+Q44+R44</f>
        <v>10500</v>
      </c>
      <c r="J44" s="108">
        <f>K44+M44</f>
        <v>0</v>
      </c>
      <c r="K44" s="183"/>
      <c r="L44" s="225"/>
      <c r="M44" s="225"/>
      <c r="N44" s="108"/>
      <c r="O44" s="108"/>
      <c r="P44" s="108"/>
      <c r="Q44" s="183"/>
      <c r="R44" s="579">
        <v>10500</v>
      </c>
      <c r="S44" s="110">
        <f aca="true" t="shared" si="7" ref="S44:S51">R44+T44</f>
        <v>10500</v>
      </c>
      <c r="T44" s="183"/>
      <c r="U44" s="110"/>
      <c r="V44" s="324">
        <f>I44+T44+U44</f>
        <v>10500</v>
      </c>
      <c r="W44" s="109"/>
      <c r="X44" s="225"/>
      <c r="Y44" s="579"/>
      <c r="Z44" s="608">
        <v>10500</v>
      </c>
      <c r="AA44" s="594"/>
      <c r="AB44" s="563"/>
      <c r="AC44" s="109"/>
      <c r="AD44" s="225"/>
      <c r="AE44" s="225"/>
      <c r="AF44" s="291"/>
      <c r="AG44" s="291"/>
      <c r="AH44" s="18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.75" hidden="1">
      <c r="A45" s="100"/>
      <c r="B45" s="171"/>
      <c r="C45" s="111">
        <f aca="true" t="shared" si="8" ref="C45:C55">D45+G45</f>
        <v>0</v>
      </c>
      <c r="D45" s="113"/>
      <c r="E45" s="226"/>
      <c r="F45" s="226"/>
      <c r="G45" s="226"/>
      <c r="H45" s="111"/>
      <c r="I45" s="111">
        <f t="shared" si="6"/>
        <v>0</v>
      </c>
      <c r="J45" s="112"/>
      <c r="K45" s="185"/>
      <c r="L45" s="226"/>
      <c r="M45" s="226"/>
      <c r="N45" s="112"/>
      <c r="O45" s="112"/>
      <c r="P45" s="112"/>
      <c r="Q45" s="185"/>
      <c r="R45" s="580"/>
      <c r="S45" s="114">
        <f t="shared" si="7"/>
        <v>0</v>
      </c>
      <c r="T45" s="185"/>
      <c r="U45" s="114"/>
      <c r="V45" s="325">
        <f aca="true" t="shared" si="9" ref="V45:V55">I45+T45+U45</f>
        <v>0</v>
      </c>
      <c r="W45" s="113"/>
      <c r="X45" s="226"/>
      <c r="Y45" s="580"/>
      <c r="Z45" s="609"/>
      <c r="AA45" s="595"/>
      <c r="AB45" s="564"/>
      <c r="AC45" s="113"/>
      <c r="AD45" s="226"/>
      <c r="AE45" s="226"/>
      <c r="AF45" s="292"/>
      <c r="AG45" s="292"/>
      <c r="AH45" s="186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.75" hidden="1">
      <c r="A46" s="100"/>
      <c r="B46" s="171"/>
      <c r="C46" s="111">
        <f t="shared" si="8"/>
        <v>0</v>
      </c>
      <c r="D46" s="113"/>
      <c r="E46" s="226"/>
      <c r="F46" s="226"/>
      <c r="G46" s="226"/>
      <c r="H46" s="111"/>
      <c r="I46" s="111">
        <f t="shared" si="6"/>
        <v>0</v>
      </c>
      <c r="J46" s="112"/>
      <c r="K46" s="185"/>
      <c r="L46" s="226"/>
      <c r="M46" s="226"/>
      <c r="N46" s="112"/>
      <c r="O46" s="112"/>
      <c r="P46" s="112"/>
      <c r="Q46" s="185"/>
      <c r="R46" s="580"/>
      <c r="S46" s="114">
        <f t="shared" si="7"/>
        <v>0</v>
      </c>
      <c r="T46" s="185"/>
      <c r="U46" s="114"/>
      <c r="V46" s="325">
        <f t="shared" si="9"/>
        <v>0</v>
      </c>
      <c r="W46" s="113"/>
      <c r="X46" s="226"/>
      <c r="Y46" s="580"/>
      <c r="Z46" s="609"/>
      <c r="AA46" s="595"/>
      <c r="AB46" s="564"/>
      <c r="AC46" s="113"/>
      <c r="AD46" s="226"/>
      <c r="AE46" s="226"/>
      <c r="AF46" s="292"/>
      <c r="AG46" s="292"/>
      <c r="AH46" s="186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.75" hidden="1">
      <c r="A47" s="799"/>
      <c r="B47" s="800"/>
      <c r="C47" s="111">
        <f t="shared" si="8"/>
        <v>0</v>
      </c>
      <c r="D47" s="113"/>
      <c r="E47" s="226"/>
      <c r="F47" s="226"/>
      <c r="G47" s="226"/>
      <c r="H47" s="111"/>
      <c r="I47" s="111">
        <f t="shared" si="6"/>
        <v>0</v>
      </c>
      <c r="J47" s="112"/>
      <c r="K47" s="185"/>
      <c r="L47" s="226"/>
      <c r="M47" s="226"/>
      <c r="N47" s="112"/>
      <c r="O47" s="112"/>
      <c r="P47" s="112"/>
      <c r="Q47" s="185"/>
      <c r="R47" s="580"/>
      <c r="S47" s="114">
        <f t="shared" si="7"/>
        <v>0</v>
      </c>
      <c r="T47" s="185"/>
      <c r="U47" s="114"/>
      <c r="V47" s="325">
        <f t="shared" si="9"/>
        <v>0</v>
      </c>
      <c r="W47" s="113"/>
      <c r="X47" s="226"/>
      <c r="Y47" s="580"/>
      <c r="Z47" s="609"/>
      <c r="AA47" s="595"/>
      <c r="AB47" s="564"/>
      <c r="AC47" s="113"/>
      <c r="AD47" s="226"/>
      <c r="AE47" s="226"/>
      <c r="AF47" s="292"/>
      <c r="AG47" s="292"/>
      <c r="AH47" s="186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 hidden="1">
      <c r="A48" s="798"/>
      <c r="B48" s="800"/>
      <c r="C48" s="111">
        <f t="shared" si="8"/>
        <v>0</v>
      </c>
      <c r="D48" s="113"/>
      <c r="E48" s="226"/>
      <c r="F48" s="226"/>
      <c r="G48" s="226"/>
      <c r="H48" s="111"/>
      <c r="I48" s="111">
        <f t="shared" si="6"/>
        <v>0</v>
      </c>
      <c r="J48" s="112"/>
      <c r="K48" s="185"/>
      <c r="L48" s="226"/>
      <c r="M48" s="226"/>
      <c r="N48" s="112"/>
      <c r="O48" s="112"/>
      <c r="P48" s="112"/>
      <c r="Q48" s="185"/>
      <c r="R48" s="580"/>
      <c r="S48" s="114">
        <f t="shared" si="7"/>
        <v>0</v>
      </c>
      <c r="T48" s="185"/>
      <c r="U48" s="114"/>
      <c r="V48" s="325">
        <f t="shared" si="9"/>
        <v>0</v>
      </c>
      <c r="W48" s="113"/>
      <c r="X48" s="226"/>
      <c r="Y48" s="580"/>
      <c r="Z48" s="609"/>
      <c r="AA48" s="595"/>
      <c r="AB48" s="564"/>
      <c r="AC48" s="113"/>
      <c r="AD48" s="226"/>
      <c r="AE48" s="226"/>
      <c r="AF48" s="292"/>
      <c r="AG48" s="292"/>
      <c r="AH48" s="186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 hidden="1">
      <c r="A49" s="798"/>
      <c r="B49" s="800"/>
      <c r="C49" s="111">
        <f t="shared" si="8"/>
        <v>0</v>
      </c>
      <c r="D49" s="113"/>
      <c r="E49" s="226"/>
      <c r="F49" s="226"/>
      <c r="G49" s="226"/>
      <c r="H49" s="111"/>
      <c r="I49" s="111">
        <f t="shared" si="6"/>
        <v>0</v>
      </c>
      <c r="J49" s="112">
        <f>K49+M49</f>
        <v>0</v>
      </c>
      <c r="K49" s="185"/>
      <c r="L49" s="226"/>
      <c r="M49" s="226"/>
      <c r="N49" s="112"/>
      <c r="O49" s="112"/>
      <c r="P49" s="112"/>
      <c r="Q49" s="185"/>
      <c r="R49" s="580"/>
      <c r="S49" s="114">
        <f t="shared" si="7"/>
        <v>0</v>
      </c>
      <c r="T49" s="185"/>
      <c r="U49" s="114"/>
      <c r="V49" s="325">
        <f t="shared" si="9"/>
        <v>0</v>
      </c>
      <c r="W49" s="113"/>
      <c r="X49" s="226"/>
      <c r="Y49" s="580"/>
      <c r="Z49" s="609"/>
      <c r="AA49" s="595"/>
      <c r="AB49" s="564"/>
      <c r="AC49" s="113"/>
      <c r="AD49" s="226"/>
      <c r="AE49" s="226"/>
      <c r="AF49" s="292"/>
      <c r="AG49" s="292"/>
      <c r="AH49" s="186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.75" hidden="1">
      <c r="A50" s="227"/>
      <c r="B50" s="800"/>
      <c r="C50" s="111">
        <f t="shared" si="8"/>
        <v>0</v>
      </c>
      <c r="D50" s="113"/>
      <c r="E50" s="226"/>
      <c r="F50" s="226"/>
      <c r="G50" s="226"/>
      <c r="H50" s="111"/>
      <c r="I50" s="111">
        <f t="shared" si="6"/>
        <v>0</v>
      </c>
      <c r="J50" s="112"/>
      <c r="K50" s="185"/>
      <c r="L50" s="226"/>
      <c r="M50" s="226"/>
      <c r="N50" s="112"/>
      <c r="O50" s="112"/>
      <c r="P50" s="112"/>
      <c r="Q50" s="185"/>
      <c r="R50" s="580"/>
      <c r="S50" s="114">
        <f t="shared" si="7"/>
        <v>0</v>
      </c>
      <c r="T50" s="185"/>
      <c r="U50" s="114"/>
      <c r="V50" s="325">
        <f t="shared" si="9"/>
        <v>0</v>
      </c>
      <c r="W50" s="113"/>
      <c r="X50" s="226"/>
      <c r="Y50" s="580"/>
      <c r="Z50" s="609"/>
      <c r="AA50" s="595"/>
      <c r="AB50" s="564"/>
      <c r="AC50" s="113"/>
      <c r="AD50" s="226"/>
      <c r="AE50" s="226"/>
      <c r="AF50" s="292"/>
      <c r="AG50" s="292"/>
      <c r="AH50" s="186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.75" hidden="1">
      <c r="A51" s="227"/>
      <c r="B51" s="800"/>
      <c r="C51" s="111">
        <f t="shared" si="8"/>
        <v>0</v>
      </c>
      <c r="D51" s="113"/>
      <c r="E51" s="226"/>
      <c r="F51" s="226"/>
      <c r="G51" s="226"/>
      <c r="H51" s="111"/>
      <c r="I51" s="111">
        <f t="shared" si="6"/>
        <v>0</v>
      </c>
      <c r="J51" s="112"/>
      <c r="K51" s="185"/>
      <c r="L51" s="226"/>
      <c r="M51" s="226"/>
      <c r="N51" s="112"/>
      <c r="O51" s="112"/>
      <c r="P51" s="112"/>
      <c r="Q51" s="185"/>
      <c r="R51" s="580"/>
      <c r="S51" s="114">
        <f t="shared" si="7"/>
        <v>0</v>
      </c>
      <c r="T51" s="185"/>
      <c r="U51" s="114"/>
      <c r="V51" s="325">
        <f t="shared" si="9"/>
        <v>0</v>
      </c>
      <c r="W51" s="113"/>
      <c r="X51" s="226"/>
      <c r="Y51" s="580"/>
      <c r="Z51" s="609"/>
      <c r="AA51" s="595"/>
      <c r="AB51" s="564"/>
      <c r="AC51" s="113"/>
      <c r="AD51" s="226"/>
      <c r="AE51" s="226"/>
      <c r="AF51" s="292"/>
      <c r="AG51" s="292"/>
      <c r="AH51" s="186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 hidden="1">
      <c r="A52" s="205"/>
      <c r="B52" s="171"/>
      <c r="C52" s="111">
        <f t="shared" si="8"/>
        <v>0</v>
      </c>
      <c r="D52" s="113"/>
      <c r="E52" s="226"/>
      <c r="F52" s="226"/>
      <c r="G52" s="226"/>
      <c r="H52" s="111"/>
      <c r="I52" s="111">
        <f t="shared" si="6"/>
        <v>0</v>
      </c>
      <c r="J52" s="112"/>
      <c r="K52" s="185"/>
      <c r="L52" s="226"/>
      <c r="M52" s="226"/>
      <c r="N52" s="112"/>
      <c r="O52" s="112"/>
      <c r="P52" s="112"/>
      <c r="Q52" s="185"/>
      <c r="R52" s="580"/>
      <c r="S52" s="114"/>
      <c r="T52" s="185"/>
      <c r="U52" s="114"/>
      <c r="V52" s="325">
        <f t="shared" si="9"/>
        <v>0</v>
      </c>
      <c r="W52" s="113"/>
      <c r="X52" s="226"/>
      <c r="Y52" s="580"/>
      <c r="Z52" s="609"/>
      <c r="AA52" s="595"/>
      <c r="AB52" s="564"/>
      <c r="AC52" s="113"/>
      <c r="AD52" s="226"/>
      <c r="AE52" s="226"/>
      <c r="AF52" s="292"/>
      <c r="AG52" s="292"/>
      <c r="AH52" s="186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.75" hidden="1">
      <c r="A53" s="205"/>
      <c r="B53" s="171"/>
      <c r="C53" s="111"/>
      <c r="D53" s="113"/>
      <c r="E53" s="226"/>
      <c r="F53" s="226"/>
      <c r="G53" s="226"/>
      <c r="H53" s="111"/>
      <c r="I53" s="111">
        <f t="shared" si="6"/>
        <v>0</v>
      </c>
      <c r="J53" s="112">
        <f>K53+M53</f>
        <v>0</v>
      </c>
      <c r="K53" s="185"/>
      <c r="L53" s="226"/>
      <c r="M53" s="226"/>
      <c r="N53" s="112"/>
      <c r="O53" s="112"/>
      <c r="P53" s="112"/>
      <c r="Q53" s="185"/>
      <c r="R53" s="580"/>
      <c r="S53" s="114"/>
      <c r="T53" s="185"/>
      <c r="U53" s="114"/>
      <c r="V53" s="325">
        <f t="shared" si="9"/>
        <v>0</v>
      </c>
      <c r="W53" s="113"/>
      <c r="X53" s="226"/>
      <c r="Y53" s="580"/>
      <c r="Z53" s="609"/>
      <c r="AA53" s="595"/>
      <c r="AB53" s="564"/>
      <c r="AC53" s="113"/>
      <c r="AD53" s="226"/>
      <c r="AE53" s="226"/>
      <c r="AF53" s="292"/>
      <c r="AG53" s="292"/>
      <c r="AH53" s="186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 hidden="1">
      <c r="A54" s="205"/>
      <c r="B54" s="171"/>
      <c r="C54" s="111"/>
      <c r="D54" s="113"/>
      <c r="E54" s="226"/>
      <c r="F54" s="226"/>
      <c r="G54" s="226"/>
      <c r="H54" s="111"/>
      <c r="I54" s="111">
        <f t="shared" si="6"/>
        <v>0</v>
      </c>
      <c r="J54" s="112"/>
      <c r="K54" s="185"/>
      <c r="L54" s="226"/>
      <c r="M54" s="226"/>
      <c r="N54" s="112"/>
      <c r="O54" s="112"/>
      <c r="P54" s="112"/>
      <c r="Q54" s="185"/>
      <c r="R54" s="580"/>
      <c r="S54" s="114"/>
      <c r="T54" s="185"/>
      <c r="U54" s="114"/>
      <c r="V54" s="325">
        <f t="shared" si="9"/>
        <v>0</v>
      </c>
      <c r="W54" s="113"/>
      <c r="X54" s="226"/>
      <c r="Y54" s="580"/>
      <c r="Z54" s="609"/>
      <c r="AA54" s="595"/>
      <c r="AB54" s="564"/>
      <c r="AC54" s="113"/>
      <c r="AD54" s="226"/>
      <c r="AE54" s="226"/>
      <c r="AF54" s="292"/>
      <c r="AG54" s="292"/>
      <c r="AH54" s="186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3.5" hidden="1" thickBot="1">
      <c r="A55" s="100"/>
      <c r="B55" s="171"/>
      <c r="C55" s="111">
        <f t="shared" si="8"/>
        <v>0</v>
      </c>
      <c r="D55" s="113"/>
      <c r="E55" s="226"/>
      <c r="F55" s="226"/>
      <c r="G55" s="226"/>
      <c r="H55" s="111"/>
      <c r="I55" s="111">
        <f t="shared" si="6"/>
        <v>0</v>
      </c>
      <c r="J55" s="112"/>
      <c r="K55" s="185"/>
      <c r="L55" s="226"/>
      <c r="M55" s="226"/>
      <c r="N55" s="112"/>
      <c r="O55" s="112"/>
      <c r="P55" s="112"/>
      <c r="Q55" s="185"/>
      <c r="R55" s="580"/>
      <c r="S55" s="114"/>
      <c r="T55" s="185"/>
      <c r="U55" s="114"/>
      <c r="V55" s="325">
        <f t="shared" si="9"/>
        <v>0</v>
      </c>
      <c r="W55" s="113"/>
      <c r="X55" s="226"/>
      <c r="Y55" s="580"/>
      <c r="Z55" s="609"/>
      <c r="AA55" s="595"/>
      <c r="AB55" s="564"/>
      <c r="AC55" s="113"/>
      <c r="AD55" s="226"/>
      <c r="AE55" s="226"/>
      <c r="AF55" s="292"/>
      <c r="AG55" s="292"/>
      <c r="AH55" s="186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5" ht="13.5" thickBot="1">
      <c r="A56" s="118"/>
      <c r="B56" s="36" t="s">
        <v>37</v>
      </c>
      <c r="C56" s="88">
        <f aca="true" t="shared" si="10" ref="C56:W56">SUM(C44:C55)</f>
        <v>0</v>
      </c>
      <c r="D56" s="97">
        <f t="shared" si="10"/>
        <v>0</v>
      </c>
      <c r="E56" s="90"/>
      <c r="F56" s="90"/>
      <c r="G56" s="120">
        <f t="shared" si="10"/>
        <v>0</v>
      </c>
      <c r="H56" s="88">
        <f t="shared" si="10"/>
        <v>0</v>
      </c>
      <c r="I56" s="88">
        <f t="shared" si="10"/>
        <v>10500</v>
      </c>
      <c r="J56" s="88">
        <f t="shared" si="10"/>
        <v>0</v>
      </c>
      <c r="K56" s="143">
        <f t="shared" si="10"/>
        <v>0</v>
      </c>
      <c r="L56" s="90"/>
      <c r="M56" s="90">
        <f t="shared" si="10"/>
        <v>0</v>
      </c>
      <c r="N56" s="88">
        <f t="shared" si="10"/>
        <v>0</v>
      </c>
      <c r="O56" s="88">
        <f t="shared" si="10"/>
        <v>0</v>
      </c>
      <c r="P56" s="88">
        <f t="shared" si="10"/>
        <v>0</v>
      </c>
      <c r="Q56" s="143">
        <f t="shared" si="10"/>
        <v>0</v>
      </c>
      <c r="R56" s="182">
        <f t="shared" si="10"/>
        <v>10500</v>
      </c>
      <c r="S56" s="91">
        <f t="shared" si="10"/>
        <v>10500</v>
      </c>
      <c r="T56" s="143">
        <f t="shared" si="10"/>
        <v>0</v>
      </c>
      <c r="U56" s="91">
        <f t="shared" si="10"/>
        <v>0</v>
      </c>
      <c r="V56" s="211">
        <f t="shared" si="10"/>
        <v>10500</v>
      </c>
      <c r="W56" s="97">
        <f t="shared" si="10"/>
        <v>0</v>
      </c>
      <c r="X56" s="90">
        <f>SUM(X44:X55)</f>
        <v>0</v>
      </c>
      <c r="Y56" s="182">
        <f>SUM(Y44:Y55)</f>
        <v>0</v>
      </c>
      <c r="Z56" s="91">
        <f>SUM(Z44:Z55)</f>
        <v>10500</v>
      </c>
      <c r="AA56" s="88"/>
      <c r="AB56" s="143"/>
      <c r="AC56" s="97"/>
      <c r="AD56" s="90"/>
      <c r="AE56" s="90"/>
      <c r="AF56" s="90"/>
      <c r="AG56" s="90"/>
      <c r="AH56" s="120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ht="12.75">
      <c r="A57" s="51">
        <v>1</v>
      </c>
      <c r="B57" s="56" t="s">
        <v>151</v>
      </c>
      <c r="C57" s="107">
        <f>D57+E57+G57</f>
        <v>0</v>
      </c>
      <c r="D57" s="109"/>
      <c r="E57" s="225"/>
      <c r="F57" s="225"/>
      <c r="G57" s="225"/>
      <c r="H57" s="107"/>
      <c r="I57" s="111">
        <f aca="true" t="shared" si="11" ref="I57:I66">J57+N57+O57+P57+Q57+R57</f>
        <v>-9348</v>
      </c>
      <c r="J57" s="108">
        <f>K57+M57</f>
        <v>0</v>
      </c>
      <c r="K57" s="183"/>
      <c r="L57" s="225"/>
      <c r="M57" s="225"/>
      <c r="N57" s="108"/>
      <c r="O57" s="108"/>
      <c r="P57" s="108"/>
      <c r="Q57" s="183"/>
      <c r="R57" s="819">
        <v>-9348</v>
      </c>
      <c r="S57" s="789">
        <f>R57+T57</f>
        <v>0</v>
      </c>
      <c r="T57" s="791">
        <v>9348</v>
      </c>
      <c r="U57" s="124"/>
      <c r="V57" s="325">
        <f>I57+T57</f>
        <v>0</v>
      </c>
      <c r="W57" s="109"/>
      <c r="X57" s="225"/>
      <c r="Y57" s="579"/>
      <c r="Z57" s="608"/>
      <c r="AA57" s="594"/>
      <c r="AB57" s="563"/>
      <c r="AC57" s="109"/>
      <c r="AD57" s="225"/>
      <c r="AE57" s="225"/>
      <c r="AF57" s="291"/>
      <c r="AG57" s="291"/>
      <c r="AH57" s="18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3.5" thickBot="1">
      <c r="A58" s="51">
        <v>1</v>
      </c>
      <c r="B58" s="56" t="s">
        <v>166</v>
      </c>
      <c r="C58" s="111">
        <f>D58+E58+G58</f>
        <v>0</v>
      </c>
      <c r="D58" s="123"/>
      <c r="E58" s="344"/>
      <c r="F58" s="344"/>
      <c r="G58" s="344"/>
      <c r="H58" s="121"/>
      <c r="I58" s="111">
        <f t="shared" si="11"/>
        <v>-10556</v>
      </c>
      <c r="J58" s="122">
        <f>K58+M58</f>
        <v>0</v>
      </c>
      <c r="K58" s="220"/>
      <c r="L58" s="344"/>
      <c r="M58" s="344"/>
      <c r="N58" s="122"/>
      <c r="O58" s="122"/>
      <c r="P58" s="122"/>
      <c r="Q58" s="220"/>
      <c r="R58" s="850">
        <v>-10556</v>
      </c>
      <c r="S58" s="823">
        <f aca="true" t="shared" si="12" ref="S58:S66">R58+T58</f>
        <v>0</v>
      </c>
      <c r="T58" s="822">
        <v>10556</v>
      </c>
      <c r="U58" s="124"/>
      <c r="V58" s="326">
        <f aca="true" t="shared" si="13" ref="V58:V65">I58+T58</f>
        <v>0</v>
      </c>
      <c r="W58" s="123"/>
      <c r="X58" s="344"/>
      <c r="Y58" s="581"/>
      <c r="Z58" s="610"/>
      <c r="AA58" s="596"/>
      <c r="AB58" s="565"/>
      <c r="AC58" s="123"/>
      <c r="AD58" s="344"/>
      <c r="AE58" s="344"/>
      <c r="AF58" s="345"/>
      <c r="AG58" s="345"/>
      <c r="AH58" s="346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2.75" hidden="1">
      <c r="A59" s="51"/>
      <c r="B59" s="56"/>
      <c r="C59" s="111">
        <f aca="true" t="shared" si="14" ref="C59:C66">D59+G59</f>
        <v>0</v>
      </c>
      <c r="D59" s="123"/>
      <c r="E59" s="344"/>
      <c r="F59" s="344"/>
      <c r="G59" s="344"/>
      <c r="H59" s="121"/>
      <c r="I59" s="111">
        <f t="shared" si="11"/>
        <v>0</v>
      </c>
      <c r="J59" s="122"/>
      <c r="K59" s="220"/>
      <c r="L59" s="344"/>
      <c r="M59" s="344"/>
      <c r="N59" s="122"/>
      <c r="O59" s="122"/>
      <c r="P59" s="122"/>
      <c r="Q59" s="220"/>
      <c r="R59" s="581"/>
      <c r="S59" s="124">
        <f t="shared" si="12"/>
        <v>0</v>
      </c>
      <c r="T59" s="220"/>
      <c r="U59" s="124"/>
      <c r="V59" s="325">
        <f t="shared" si="13"/>
        <v>0</v>
      </c>
      <c r="W59" s="123"/>
      <c r="X59" s="344"/>
      <c r="Y59" s="581"/>
      <c r="Z59" s="610"/>
      <c r="AA59" s="596"/>
      <c r="AB59" s="565"/>
      <c r="AC59" s="123"/>
      <c r="AD59" s="344"/>
      <c r="AE59" s="344"/>
      <c r="AF59" s="345"/>
      <c r="AG59" s="345"/>
      <c r="AH59" s="346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2.75" hidden="1">
      <c r="A60" s="209"/>
      <c r="B60" s="191"/>
      <c r="C60" s="111">
        <f t="shared" si="14"/>
        <v>0</v>
      </c>
      <c r="D60" s="123"/>
      <c r="E60" s="344"/>
      <c r="F60" s="344"/>
      <c r="G60" s="344"/>
      <c r="H60" s="121"/>
      <c r="I60" s="111">
        <f t="shared" si="11"/>
        <v>0</v>
      </c>
      <c r="J60" s="122">
        <f>K60+M60</f>
        <v>0</v>
      </c>
      <c r="K60" s="220"/>
      <c r="L60" s="344"/>
      <c r="M60" s="344"/>
      <c r="N60" s="122"/>
      <c r="O60" s="122"/>
      <c r="P60" s="122"/>
      <c r="Q60" s="220"/>
      <c r="R60" s="581"/>
      <c r="S60" s="124">
        <f>R60+T60</f>
        <v>0</v>
      </c>
      <c r="T60" s="220"/>
      <c r="U60" s="124"/>
      <c r="V60" s="325">
        <f>I60+T60</f>
        <v>0</v>
      </c>
      <c r="W60" s="123"/>
      <c r="X60" s="344"/>
      <c r="Y60" s="581"/>
      <c r="Z60" s="610"/>
      <c r="AA60" s="596"/>
      <c r="AB60" s="565"/>
      <c r="AC60" s="123"/>
      <c r="AD60" s="344"/>
      <c r="AE60" s="344"/>
      <c r="AF60" s="345"/>
      <c r="AG60" s="345"/>
      <c r="AH60" s="346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12.75" hidden="1">
      <c r="A61" s="51"/>
      <c r="B61" s="191"/>
      <c r="C61" s="111">
        <f t="shared" si="14"/>
        <v>0</v>
      </c>
      <c r="D61" s="123"/>
      <c r="E61" s="344"/>
      <c r="F61" s="344"/>
      <c r="G61" s="344"/>
      <c r="H61" s="121"/>
      <c r="I61" s="111">
        <f t="shared" si="11"/>
        <v>0</v>
      </c>
      <c r="J61" s="122"/>
      <c r="K61" s="220"/>
      <c r="L61" s="344"/>
      <c r="M61" s="344"/>
      <c r="N61" s="122"/>
      <c r="O61" s="122"/>
      <c r="P61" s="122"/>
      <c r="Q61" s="220"/>
      <c r="R61" s="581"/>
      <c r="S61" s="124">
        <f>R61+T61</f>
        <v>0</v>
      </c>
      <c r="T61" s="220"/>
      <c r="U61" s="124"/>
      <c r="V61" s="325">
        <f>I61+T61</f>
        <v>0</v>
      </c>
      <c r="W61" s="123"/>
      <c r="X61" s="344"/>
      <c r="Y61" s="581"/>
      <c r="Z61" s="610"/>
      <c r="AA61" s="596"/>
      <c r="AB61" s="565"/>
      <c r="AC61" s="123"/>
      <c r="AD61" s="344"/>
      <c r="AE61" s="344"/>
      <c r="AF61" s="345"/>
      <c r="AG61" s="345"/>
      <c r="AH61" s="34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2.75" hidden="1">
      <c r="A62" s="51"/>
      <c r="B62" s="191"/>
      <c r="C62" s="111">
        <f t="shared" si="14"/>
        <v>0</v>
      </c>
      <c r="D62" s="123"/>
      <c r="E62" s="344"/>
      <c r="F62" s="344"/>
      <c r="G62" s="344"/>
      <c r="H62" s="121"/>
      <c r="I62" s="111">
        <f t="shared" si="11"/>
        <v>0</v>
      </c>
      <c r="J62" s="122">
        <f>K62+M62</f>
        <v>0</v>
      </c>
      <c r="K62" s="220"/>
      <c r="L62" s="344"/>
      <c r="M62" s="344"/>
      <c r="N62" s="122"/>
      <c r="O62" s="122"/>
      <c r="P62" s="122"/>
      <c r="Q62" s="220"/>
      <c r="R62" s="581"/>
      <c r="S62" s="124">
        <f>R62+T62</f>
        <v>0</v>
      </c>
      <c r="T62" s="220"/>
      <c r="U62" s="124"/>
      <c r="V62" s="325">
        <f>I62+T62</f>
        <v>0</v>
      </c>
      <c r="W62" s="123"/>
      <c r="X62" s="344"/>
      <c r="Y62" s="581"/>
      <c r="Z62" s="610"/>
      <c r="AA62" s="596"/>
      <c r="AB62" s="565"/>
      <c r="AC62" s="123"/>
      <c r="AD62" s="344"/>
      <c r="AE62" s="344"/>
      <c r="AF62" s="345"/>
      <c r="AG62" s="345"/>
      <c r="AH62" s="346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2.75" hidden="1">
      <c r="A63" s="227"/>
      <c r="B63" s="191"/>
      <c r="C63" s="111">
        <f t="shared" si="14"/>
        <v>0</v>
      </c>
      <c r="D63" s="123"/>
      <c r="E63" s="344"/>
      <c r="F63" s="344"/>
      <c r="G63" s="344"/>
      <c r="H63" s="121"/>
      <c r="I63" s="111">
        <f t="shared" si="11"/>
        <v>0</v>
      </c>
      <c r="J63" s="122"/>
      <c r="K63" s="220"/>
      <c r="L63" s="344"/>
      <c r="M63" s="344"/>
      <c r="N63" s="122"/>
      <c r="O63" s="122"/>
      <c r="P63" s="122"/>
      <c r="Q63" s="220"/>
      <c r="R63" s="581"/>
      <c r="S63" s="124">
        <f>R63+T63</f>
        <v>0</v>
      </c>
      <c r="T63" s="220"/>
      <c r="U63" s="124"/>
      <c r="V63" s="325">
        <f>I63+T63</f>
        <v>0</v>
      </c>
      <c r="W63" s="123"/>
      <c r="X63" s="344"/>
      <c r="Y63" s="581"/>
      <c r="Z63" s="610"/>
      <c r="AA63" s="596"/>
      <c r="AB63" s="565"/>
      <c r="AC63" s="123"/>
      <c r="AD63" s="344"/>
      <c r="AE63" s="344"/>
      <c r="AF63" s="345"/>
      <c r="AG63" s="345"/>
      <c r="AH63" s="346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2.75" hidden="1">
      <c r="A64" s="51"/>
      <c r="B64" s="191"/>
      <c r="C64" s="111">
        <f t="shared" si="14"/>
        <v>0</v>
      </c>
      <c r="D64" s="123"/>
      <c r="E64" s="344"/>
      <c r="F64" s="344"/>
      <c r="G64" s="344"/>
      <c r="H64" s="121"/>
      <c r="I64" s="111">
        <f t="shared" si="11"/>
        <v>0</v>
      </c>
      <c r="J64" s="122"/>
      <c r="K64" s="220"/>
      <c r="L64" s="344"/>
      <c r="M64" s="344"/>
      <c r="N64" s="122"/>
      <c r="O64" s="122"/>
      <c r="P64" s="122"/>
      <c r="Q64" s="220"/>
      <c r="R64" s="581"/>
      <c r="S64" s="124">
        <f t="shared" si="12"/>
        <v>0</v>
      </c>
      <c r="T64" s="220"/>
      <c r="U64" s="124"/>
      <c r="V64" s="325">
        <f t="shared" si="13"/>
        <v>0</v>
      </c>
      <c r="W64" s="123"/>
      <c r="X64" s="344"/>
      <c r="Y64" s="581"/>
      <c r="Z64" s="611"/>
      <c r="AA64" s="597"/>
      <c r="AB64" s="566"/>
      <c r="AC64" s="123"/>
      <c r="AD64" s="344"/>
      <c r="AE64" s="344"/>
      <c r="AF64" s="347"/>
      <c r="AG64" s="347"/>
      <c r="AH64" s="346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2.75" hidden="1">
      <c r="A65" s="210"/>
      <c r="B65" s="191"/>
      <c r="C65" s="111">
        <f t="shared" si="14"/>
        <v>0</v>
      </c>
      <c r="D65" s="123"/>
      <c r="E65" s="344"/>
      <c r="F65" s="344"/>
      <c r="G65" s="344"/>
      <c r="H65" s="121"/>
      <c r="I65" s="111">
        <f t="shared" si="11"/>
        <v>0</v>
      </c>
      <c r="J65" s="122"/>
      <c r="K65" s="220"/>
      <c r="L65" s="344"/>
      <c r="M65" s="344"/>
      <c r="N65" s="122"/>
      <c r="O65" s="122"/>
      <c r="P65" s="122"/>
      <c r="Q65" s="220"/>
      <c r="R65" s="581"/>
      <c r="S65" s="124">
        <f t="shared" si="12"/>
        <v>0</v>
      </c>
      <c r="T65" s="220"/>
      <c r="U65" s="124"/>
      <c r="V65" s="325">
        <f t="shared" si="13"/>
        <v>0</v>
      </c>
      <c r="W65" s="123"/>
      <c r="X65" s="344"/>
      <c r="Y65" s="581"/>
      <c r="Z65" s="610"/>
      <c r="AA65" s="596"/>
      <c r="AB65" s="565"/>
      <c r="AC65" s="123"/>
      <c r="AD65" s="344"/>
      <c r="AE65" s="344"/>
      <c r="AF65" s="345"/>
      <c r="AG65" s="345"/>
      <c r="AH65" s="346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3.5" hidden="1" thickBot="1">
      <c r="A66" s="205"/>
      <c r="B66" s="191"/>
      <c r="C66" s="111">
        <f t="shared" si="14"/>
        <v>0</v>
      </c>
      <c r="D66" s="113"/>
      <c r="E66" s="226"/>
      <c r="F66" s="226"/>
      <c r="G66" s="226"/>
      <c r="H66" s="111"/>
      <c r="I66" s="111">
        <f t="shared" si="11"/>
        <v>0</v>
      </c>
      <c r="J66" s="122"/>
      <c r="K66" s="220"/>
      <c r="L66" s="344"/>
      <c r="M66" s="344"/>
      <c r="N66" s="112"/>
      <c r="O66" s="112"/>
      <c r="P66" s="112"/>
      <c r="Q66" s="185"/>
      <c r="R66" s="580"/>
      <c r="S66" s="114">
        <f t="shared" si="12"/>
        <v>0</v>
      </c>
      <c r="T66" s="185"/>
      <c r="U66" s="114"/>
      <c r="V66" s="325">
        <f>I66+T66</f>
        <v>0</v>
      </c>
      <c r="W66" s="113"/>
      <c r="X66" s="226"/>
      <c r="Y66" s="580"/>
      <c r="Z66" s="609"/>
      <c r="AA66" s="595"/>
      <c r="AB66" s="564"/>
      <c r="AC66" s="113"/>
      <c r="AD66" s="226"/>
      <c r="AE66" s="226"/>
      <c r="AF66" s="292"/>
      <c r="AG66" s="292"/>
      <c r="AH66" s="186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3.5" thickBot="1">
      <c r="A67" s="118">
        <v>3</v>
      </c>
      <c r="B67" s="36" t="s">
        <v>38</v>
      </c>
      <c r="C67" s="88">
        <f>SUM(C57:C66)</f>
        <v>0</v>
      </c>
      <c r="D67" s="97">
        <f>SUM(D57:D66)</f>
        <v>0</v>
      </c>
      <c r="E67" s="90"/>
      <c r="F67" s="90"/>
      <c r="G67" s="120">
        <f>SUM(G57:G66)</f>
        <v>0</v>
      </c>
      <c r="H67" s="88">
        <f>SUM(H57:H66)</f>
        <v>0</v>
      </c>
      <c r="I67" s="88">
        <f>SUM(I57:I66)</f>
        <v>-19904</v>
      </c>
      <c r="J67" s="88">
        <f>SUM(J57:J66)</f>
        <v>0</v>
      </c>
      <c r="K67" s="143">
        <f>SUM(K57:K66)</f>
        <v>0</v>
      </c>
      <c r="L67" s="90"/>
      <c r="M67" s="90">
        <f aca="true" t="shared" si="15" ref="M67:Z67">SUM(M57:M66)</f>
        <v>0</v>
      </c>
      <c r="N67" s="88">
        <f t="shared" si="15"/>
        <v>0</v>
      </c>
      <c r="O67" s="88">
        <f t="shared" si="15"/>
        <v>0</v>
      </c>
      <c r="P67" s="88">
        <f t="shared" si="15"/>
        <v>0</v>
      </c>
      <c r="Q67" s="143">
        <f t="shared" si="15"/>
        <v>0</v>
      </c>
      <c r="R67" s="182">
        <f t="shared" si="15"/>
        <v>-19904</v>
      </c>
      <c r="S67" s="91">
        <f t="shared" si="15"/>
        <v>0</v>
      </c>
      <c r="T67" s="143">
        <f t="shared" si="15"/>
        <v>19904</v>
      </c>
      <c r="U67" s="91">
        <f t="shared" si="15"/>
        <v>0</v>
      </c>
      <c r="V67" s="211">
        <f t="shared" si="15"/>
        <v>0</v>
      </c>
      <c r="W67" s="97">
        <f t="shared" si="15"/>
        <v>0</v>
      </c>
      <c r="X67" s="90">
        <f t="shared" si="15"/>
        <v>0</v>
      </c>
      <c r="Y67" s="182">
        <f t="shared" si="15"/>
        <v>0</v>
      </c>
      <c r="Z67" s="91">
        <f t="shared" si="15"/>
        <v>0</v>
      </c>
      <c r="AA67" s="88"/>
      <c r="AB67" s="143"/>
      <c r="AC67" s="97"/>
      <c r="AD67" s="90"/>
      <c r="AE67" s="90"/>
      <c r="AF67" s="90"/>
      <c r="AG67" s="90"/>
      <c r="AH67" s="120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4" ht="13.5" thickBot="1">
      <c r="A68" s="2"/>
      <c r="B68" s="45" t="s">
        <v>39</v>
      </c>
      <c r="C68" s="92">
        <f>C29+C43+C56+C67</f>
        <v>0</v>
      </c>
      <c r="D68" s="350">
        <f>D29+D43+D56+D67</f>
        <v>0</v>
      </c>
      <c r="E68" s="351"/>
      <c r="F68" s="351">
        <f>F29+F43+F56+F67</f>
        <v>0</v>
      </c>
      <c r="G68" s="146">
        <f>G29+G43+G56+G67</f>
        <v>0</v>
      </c>
      <c r="H68" s="92">
        <f>H29+H43+H56+H67</f>
        <v>0</v>
      </c>
      <c r="I68" s="92">
        <f>J68+N68+O68+P68+Q68+R68</f>
        <v>-98644</v>
      </c>
      <c r="J68" s="92">
        <f aca="true" t="shared" si="16" ref="J68:AH68">J29+J43+J56+J67</f>
        <v>-618</v>
      </c>
      <c r="K68" s="140">
        <f t="shared" si="16"/>
        <v>-483</v>
      </c>
      <c r="L68" s="351">
        <f t="shared" si="16"/>
        <v>0</v>
      </c>
      <c r="M68" s="146">
        <f t="shared" si="16"/>
        <v>-135</v>
      </c>
      <c r="N68" s="94">
        <f t="shared" si="16"/>
        <v>-169</v>
      </c>
      <c r="O68" s="146">
        <f t="shared" si="16"/>
        <v>-10</v>
      </c>
      <c r="P68" s="146">
        <f t="shared" si="16"/>
        <v>0</v>
      </c>
      <c r="Q68" s="140">
        <f t="shared" si="16"/>
        <v>-54822</v>
      </c>
      <c r="R68" s="387">
        <f t="shared" si="16"/>
        <v>-43025</v>
      </c>
      <c r="S68" s="612">
        <f t="shared" si="16"/>
        <v>10500</v>
      </c>
      <c r="T68" s="144">
        <f t="shared" si="16"/>
        <v>53525</v>
      </c>
      <c r="U68" s="95">
        <f t="shared" si="16"/>
        <v>137</v>
      </c>
      <c r="V68" s="328">
        <f t="shared" si="16"/>
        <v>-44982</v>
      </c>
      <c r="W68" s="350">
        <f t="shared" si="16"/>
        <v>0</v>
      </c>
      <c r="X68" s="351">
        <f t="shared" si="16"/>
        <v>0</v>
      </c>
      <c r="Y68" s="387">
        <f t="shared" si="16"/>
        <v>0</v>
      </c>
      <c r="Z68" s="612">
        <f t="shared" si="16"/>
        <v>-44982</v>
      </c>
      <c r="AA68" s="92">
        <f t="shared" si="16"/>
        <v>0</v>
      </c>
      <c r="AB68" s="140">
        <f t="shared" si="16"/>
        <v>0</v>
      </c>
      <c r="AC68" s="350">
        <f t="shared" si="16"/>
        <v>0</v>
      </c>
      <c r="AD68" s="351">
        <f t="shared" si="16"/>
        <v>0</v>
      </c>
      <c r="AE68" s="351">
        <f t="shared" si="16"/>
        <v>0</v>
      </c>
      <c r="AF68" s="351">
        <f t="shared" si="16"/>
        <v>0</v>
      </c>
      <c r="AG68" s="351">
        <f t="shared" si="16"/>
        <v>0</v>
      </c>
      <c r="AH68" s="352">
        <f t="shared" si="16"/>
        <v>0</v>
      </c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ht="13.5" thickBot="1">
      <c r="A69" s="32"/>
      <c r="B69" s="272" t="s">
        <v>141</v>
      </c>
      <c r="C69" s="273">
        <f>C14+C68</f>
        <v>400000</v>
      </c>
      <c r="D69" s="274">
        <f>D14+D68</f>
        <v>400000</v>
      </c>
      <c r="E69" s="275"/>
      <c r="F69" s="275">
        <f>F14+F68</f>
        <v>0</v>
      </c>
      <c r="G69" s="275">
        <f>G14+G68</f>
        <v>0</v>
      </c>
      <c r="H69" s="276">
        <f>H14+H68</f>
        <v>0</v>
      </c>
      <c r="I69" s="273">
        <f aca="true" t="shared" si="17" ref="I69:T69">I14+I15+I68</f>
        <v>1632449</v>
      </c>
      <c r="J69" s="273">
        <f t="shared" si="17"/>
        <v>695646</v>
      </c>
      <c r="K69" s="277">
        <f t="shared" si="17"/>
        <v>677112</v>
      </c>
      <c r="L69" s="354">
        <f t="shared" si="17"/>
        <v>0</v>
      </c>
      <c r="M69" s="275">
        <f t="shared" si="17"/>
        <v>18534</v>
      </c>
      <c r="N69" s="425">
        <f t="shared" si="17"/>
        <v>243524</v>
      </c>
      <c r="O69" s="275">
        <f t="shared" si="17"/>
        <v>13542</v>
      </c>
      <c r="P69" s="275">
        <f t="shared" si="17"/>
        <v>0</v>
      </c>
      <c r="Q69" s="651">
        <f t="shared" si="17"/>
        <v>351262</v>
      </c>
      <c r="R69" s="651">
        <f t="shared" si="17"/>
        <v>328475</v>
      </c>
      <c r="S69" s="273">
        <f t="shared" si="17"/>
        <v>468100</v>
      </c>
      <c r="T69" s="278">
        <f t="shared" si="17"/>
        <v>139625</v>
      </c>
      <c r="U69" s="273">
        <f>U14+U68</f>
        <v>137</v>
      </c>
      <c r="V69" s="277">
        <f>V14+V15+V68</f>
        <v>1772211</v>
      </c>
      <c r="W69" s="353">
        <f aca="true" t="shared" si="18" ref="W69:AH69">W14+W68</f>
        <v>0</v>
      </c>
      <c r="X69" s="354">
        <f t="shared" si="18"/>
        <v>0</v>
      </c>
      <c r="Y69" s="582">
        <f t="shared" si="18"/>
        <v>0</v>
      </c>
      <c r="Z69" s="273">
        <f t="shared" si="18"/>
        <v>1772211</v>
      </c>
      <c r="AA69" s="278">
        <f t="shared" si="18"/>
        <v>0</v>
      </c>
      <c r="AB69" s="277">
        <f t="shared" si="18"/>
        <v>0</v>
      </c>
      <c r="AC69" s="353">
        <f t="shared" si="18"/>
        <v>0</v>
      </c>
      <c r="AD69" s="354">
        <f t="shared" si="18"/>
        <v>0</v>
      </c>
      <c r="AE69" s="415">
        <f t="shared" si="18"/>
        <v>0</v>
      </c>
      <c r="AF69" s="354">
        <f t="shared" si="18"/>
        <v>0</v>
      </c>
      <c r="AG69" s="354">
        <f t="shared" si="18"/>
        <v>0</v>
      </c>
      <c r="AH69" s="355">
        <f t="shared" si="18"/>
        <v>0</v>
      </c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1:44" ht="13.5" hidden="1" thickBot="1">
      <c r="A70" s="32"/>
      <c r="B70" s="45" t="s">
        <v>50</v>
      </c>
      <c r="C70" s="78">
        <f aca="true" t="shared" si="19" ref="C70:P70">C15</f>
        <v>0</v>
      </c>
      <c r="D70" s="152">
        <f t="shared" si="19"/>
        <v>0</v>
      </c>
      <c r="E70" s="426"/>
      <c r="F70" s="426">
        <f t="shared" si="19"/>
        <v>0</v>
      </c>
      <c r="G70" s="149">
        <f t="shared" si="19"/>
        <v>0</v>
      </c>
      <c r="H70" s="148">
        <f t="shared" si="19"/>
        <v>0</v>
      </c>
      <c r="I70" s="78">
        <f>J70+N70+O70+P70+Q70+R70</f>
        <v>0</v>
      </c>
      <c r="J70" s="78">
        <f t="shared" si="19"/>
        <v>0</v>
      </c>
      <c r="K70" s="147">
        <f t="shared" si="19"/>
        <v>0</v>
      </c>
      <c r="L70" s="239"/>
      <c r="M70" s="149">
        <f t="shared" si="19"/>
        <v>0</v>
      </c>
      <c r="N70" s="149">
        <f t="shared" si="19"/>
        <v>0</v>
      </c>
      <c r="O70" s="149">
        <f t="shared" si="19"/>
        <v>0</v>
      </c>
      <c r="P70" s="149">
        <f t="shared" si="19"/>
        <v>0</v>
      </c>
      <c r="Q70" s="512">
        <f>Q15</f>
        <v>0</v>
      </c>
      <c r="R70" s="703"/>
      <c r="S70" s="510">
        <f>R70+T70</f>
        <v>0</v>
      </c>
      <c r="T70" s="509"/>
      <c r="U70" s="510">
        <f>U15</f>
        <v>0</v>
      </c>
      <c r="V70" s="508">
        <f>I70+T70+U70</f>
        <v>0</v>
      </c>
      <c r="W70" s="511">
        <f>W15-30000-1687-3700-33657</f>
        <v>-69044</v>
      </c>
      <c r="X70" s="149">
        <f>X15</f>
        <v>0</v>
      </c>
      <c r="Y70" s="512">
        <v>0</v>
      </c>
      <c r="Z70" s="503">
        <f>Z15</f>
        <v>0</v>
      </c>
      <c r="AA70" s="239"/>
      <c r="AB70" s="147">
        <f>AB15</f>
        <v>0</v>
      </c>
      <c r="AC70" s="356">
        <f aca="true" t="shared" si="20" ref="AC70:AH70">AC15</f>
        <v>0</v>
      </c>
      <c r="AD70" s="357">
        <f t="shared" si="20"/>
        <v>0</v>
      </c>
      <c r="AE70" s="357">
        <f t="shared" si="20"/>
        <v>0</v>
      </c>
      <c r="AF70" s="357">
        <f t="shared" si="20"/>
        <v>0</v>
      </c>
      <c r="AG70" s="357">
        <f t="shared" si="20"/>
        <v>0</v>
      </c>
      <c r="AH70" s="358">
        <f t="shared" si="20"/>
        <v>0</v>
      </c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1:44" s="57" customFormat="1" ht="12.75">
      <c r="A71" s="1162"/>
      <c r="B71" s="1163"/>
      <c r="C71" s="1164"/>
      <c r="D71" s="1164"/>
      <c r="E71" s="1164"/>
      <c r="F71" s="1164"/>
      <c r="G71" s="1164"/>
      <c r="H71" s="1164"/>
      <c r="I71" s="1164"/>
      <c r="J71" s="1164"/>
      <c r="K71" s="1164"/>
      <c r="L71" s="1164"/>
      <c r="M71" s="1164"/>
      <c r="N71" s="1164"/>
      <c r="O71" s="1164"/>
      <c r="P71" s="1164"/>
      <c r="Q71" s="1164"/>
      <c r="R71" s="1164"/>
      <c r="S71" s="1164"/>
      <c r="T71" s="1164"/>
      <c r="U71" s="1164"/>
      <c r="V71" s="1164"/>
      <c r="W71" s="1164"/>
      <c r="X71" s="1164"/>
      <c r="Y71" s="1164"/>
      <c r="Z71" s="1164"/>
      <c r="AA71" s="1164"/>
      <c r="AB71" s="1165"/>
      <c r="AC71" s="1165"/>
      <c r="AD71" s="1165"/>
      <c r="AE71" s="1165"/>
      <c r="AF71" s="1165"/>
      <c r="AG71" s="1165"/>
      <c r="AH71" s="1165"/>
      <c r="AI71" s="86"/>
      <c r="AJ71" s="86"/>
      <c r="AK71" s="86"/>
      <c r="AL71" s="86"/>
      <c r="AM71" s="86"/>
      <c r="AN71" s="86"/>
      <c r="AO71" s="86"/>
      <c r="AP71" s="86"/>
      <c r="AQ71" s="86"/>
      <c r="AR71" s="86"/>
    </row>
    <row r="72" spans="1:44" ht="12.75" hidden="1">
      <c r="A72" s="658"/>
      <c r="B72" s="659"/>
      <c r="C72" s="660"/>
      <c r="D72" s="660"/>
      <c r="E72" s="660"/>
      <c r="F72" s="660"/>
      <c r="G72" s="660"/>
      <c r="H72" s="660"/>
      <c r="I72" s="660"/>
      <c r="J72" s="660"/>
      <c r="K72" s="660"/>
      <c r="L72" s="660"/>
      <c r="M72" s="660"/>
      <c r="N72" s="660"/>
      <c r="O72" s="660"/>
      <c r="P72" s="660"/>
      <c r="Q72" s="660"/>
      <c r="R72" s="660"/>
      <c r="S72" s="660"/>
      <c r="T72" s="660"/>
      <c r="U72" s="660"/>
      <c r="V72" s="660"/>
      <c r="W72" s="660"/>
      <c r="X72" s="660"/>
      <c r="Y72" s="660"/>
      <c r="Z72" s="661"/>
      <c r="AA72" s="86"/>
      <c r="AB72" s="86"/>
      <c r="AC72" s="86"/>
      <c r="AD72" s="86"/>
      <c r="AE72" s="86"/>
      <c r="AF72" s="86"/>
      <c r="AG72" s="86"/>
      <c r="AH72" s="86"/>
      <c r="AI72" s="86"/>
      <c r="AJ72" s="4"/>
      <c r="AK72" s="4"/>
      <c r="AL72" s="4"/>
      <c r="AM72" s="4"/>
      <c r="AN72" s="4"/>
      <c r="AO72" s="4"/>
      <c r="AP72" s="4"/>
      <c r="AQ72" s="4"/>
      <c r="AR72" s="4"/>
    </row>
    <row r="73" spans="1:44" ht="12.75" hidden="1">
      <c r="A73" s="53">
        <v>1</v>
      </c>
      <c r="B73" s="54" t="s">
        <v>19</v>
      </c>
      <c r="C73" s="69">
        <f>D73+G73</f>
        <v>0</v>
      </c>
      <c r="D73" s="70">
        <v>0</v>
      </c>
      <c r="E73" s="70"/>
      <c r="F73" s="70">
        <v>0</v>
      </c>
      <c r="G73" s="70">
        <v>0</v>
      </c>
      <c r="H73" s="71">
        <v>0</v>
      </c>
      <c r="I73" s="69">
        <f>J73+N73+O73+P73+Q73+R73</f>
        <v>-53662</v>
      </c>
      <c r="J73" s="70">
        <f>K73+M73</f>
        <v>0</v>
      </c>
      <c r="K73" s="70">
        <f>K23</f>
        <v>0</v>
      </c>
      <c r="L73" s="70">
        <v>0</v>
      </c>
      <c r="M73" s="70">
        <f>M19</f>
        <v>0</v>
      </c>
      <c r="N73" s="70">
        <f>N23</f>
        <v>0</v>
      </c>
      <c r="O73" s="70">
        <f>O23</f>
        <v>0</v>
      </c>
      <c r="P73" s="70">
        <f>P19</f>
        <v>0</v>
      </c>
      <c r="Q73" s="71">
        <f>Q31</f>
        <v>-137</v>
      </c>
      <c r="R73" s="583">
        <f>R18+R32+R33+R57+R58</f>
        <v>-53525</v>
      </c>
      <c r="S73" s="69">
        <f>R73+T73</f>
        <v>0</v>
      </c>
      <c r="T73" s="70">
        <f>T18+T32+T33+T57+T58</f>
        <v>53525</v>
      </c>
      <c r="U73" s="71">
        <f>U31</f>
        <v>137</v>
      </c>
      <c r="V73" s="69">
        <f>I73+T73+U73</f>
        <v>0</v>
      </c>
      <c r="W73" s="98">
        <v>0</v>
      </c>
      <c r="X73" s="157">
        <f>X30</f>
        <v>0</v>
      </c>
      <c r="Y73" s="583">
        <v>0</v>
      </c>
      <c r="Z73" s="613">
        <v>0</v>
      </c>
      <c r="AA73" s="599"/>
      <c r="AB73" s="567">
        <v>0</v>
      </c>
      <c r="AC73" s="400">
        <v>0</v>
      </c>
      <c r="AD73" s="293">
        <v>0</v>
      </c>
      <c r="AE73" s="293">
        <v>0</v>
      </c>
      <c r="AF73" s="293">
        <v>0</v>
      </c>
      <c r="AG73" s="293">
        <v>0</v>
      </c>
      <c r="AH73" s="359">
        <v>0</v>
      </c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1:44" ht="12.75" hidden="1">
      <c r="A74" s="51">
        <v>3</v>
      </c>
      <c r="B74" s="48" t="s">
        <v>19</v>
      </c>
      <c r="C74" s="65">
        <f>D74+G74</f>
        <v>0</v>
      </c>
      <c r="D74" s="68">
        <v>0</v>
      </c>
      <c r="E74" s="68"/>
      <c r="F74" s="68">
        <v>0</v>
      </c>
      <c r="G74" s="68">
        <v>0</v>
      </c>
      <c r="H74" s="73">
        <v>0</v>
      </c>
      <c r="I74" s="72">
        <f>J74+N74+O74+P74+Q74+R74</f>
        <v>-44982</v>
      </c>
      <c r="J74" s="68">
        <f>K74+M74</f>
        <v>-618</v>
      </c>
      <c r="K74" s="68">
        <f>K17</f>
        <v>-483</v>
      </c>
      <c r="L74" s="68">
        <f>L22</f>
        <v>0</v>
      </c>
      <c r="M74" s="68">
        <f>M17</f>
        <v>-135</v>
      </c>
      <c r="N74" s="68">
        <f>N17</f>
        <v>-169</v>
      </c>
      <c r="O74" s="68">
        <f>O17</f>
        <v>-10</v>
      </c>
      <c r="P74" s="68">
        <f>P17</f>
        <v>0</v>
      </c>
      <c r="Q74" s="73">
        <f>Q17+Q30</f>
        <v>-54685</v>
      </c>
      <c r="R74" s="219">
        <f>R44</f>
        <v>10500</v>
      </c>
      <c r="S74" s="72">
        <f>R74+T74</f>
        <v>10500</v>
      </c>
      <c r="T74" s="68">
        <f>T22+T23</f>
        <v>0</v>
      </c>
      <c r="U74" s="73">
        <f>U47</f>
        <v>0</v>
      </c>
      <c r="V74" s="72">
        <f>I74+T74+U74</f>
        <v>-44982</v>
      </c>
      <c r="W74" s="66">
        <f>W22+W23</f>
        <v>0</v>
      </c>
      <c r="X74" s="67">
        <f>X22</f>
        <v>0</v>
      </c>
      <c r="Y74" s="219">
        <v>0</v>
      </c>
      <c r="Z74" s="72">
        <f>Z17+Z30+Z44</f>
        <v>-44982</v>
      </c>
      <c r="AA74" s="65"/>
      <c r="AB74" s="204">
        <f>AB17+AB20+AB22+AB28</f>
        <v>0</v>
      </c>
      <c r="AC74" s="66">
        <v>0</v>
      </c>
      <c r="AD74" s="67">
        <v>0</v>
      </c>
      <c r="AE74" s="67">
        <v>0</v>
      </c>
      <c r="AF74" s="67">
        <v>0</v>
      </c>
      <c r="AG74" s="67">
        <v>0</v>
      </c>
      <c r="AH74" s="179">
        <v>0</v>
      </c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1:44" ht="12.75" hidden="1">
      <c r="A75" s="52">
        <v>5</v>
      </c>
      <c r="B75" s="490" t="s">
        <v>19</v>
      </c>
      <c r="C75" s="491">
        <f>D75+G75</f>
        <v>0</v>
      </c>
      <c r="D75" s="492">
        <v>0</v>
      </c>
      <c r="E75" s="492"/>
      <c r="F75" s="492">
        <v>0</v>
      </c>
      <c r="G75" s="75">
        <v>0</v>
      </c>
      <c r="H75" s="76">
        <v>0</v>
      </c>
      <c r="I75" s="74">
        <f>J75+N75+O75+P75+Q75+R75</f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7">
        <v>0</v>
      </c>
      <c r="R75" s="704">
        <v>0</v>
      </c>
      <c r="S75" s="74">
        <v>0</v>
      </c>
      <c r="T75" s="75">
        <v>0</v>
      </c>
      <c r="U75" s="76">
        <v>0</v>
      </c>
      <c r="V75" s="74">
        <f>I75+T75+U75</f>
        <v>0</v>
      </c>
      <c r="W75" s="99">
        <v>0</v>
      </c>
      <c r="X75" s="158">
        <v>0</v>
      </c>
      <c r="Y75" s="584">
        <v>0</v>
      </c>
      <c r="Z75" s="614">
        <v>0</v>
      </c>
      <c r="AA75" s="600"/>
      <c r="AB75" s="568">
        <v>0</v>
      </c>
      <c r="AC75" s="401">
        <v>0</v>
      </c>
      <c r="AD75" s="360">
        <v>0</v>
      </c>
      <c r="AE75" s="360">
        <v>0</v>
      </c>
      <c r="AF75" s="360">
        <v>0</v>
      </c>
      <c r="AG75" s="360">
        <v>0</v>
      </c>
      <c r="AH75" s="361">
        <v>0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44" ht="12.75" hidden="1">
      <c r="A76" s="49" t="s">
        <v>19</v>
      </c>
      <c r="B76" s="49"/>
      <c r="C76" s="74">
        <f>SUM(C73:C75)</f>
        <v>0</v>
      </c>
      <c r="D76" s="75">
        <f>SUM(D73:D75)</f>
        <v>0</v>
      </c>
      <c r="E76" s="75"/>
      <c r="F76" s="75">
        <f>SUM(F73:F75)</f>
        <v>0</v>
      </c>
      <c r="G76" s="75">
        <f aca="true" t="shared" si="21" ref="G76:P76">SUM(G73:G75)</f>
        <v>0</v>
      </c>
      <c r="H76" s="76">
        <f t="shared" si="21"/>
        <v>0</v>
      </c>
      <c r="I76" s="153">
        <f>J76+N76+O76+P76+Q76+R76</f>
        <v>-98644</v>
      </c>
      <c r="J76" s="75">
        <f t="shared" si="21"/>
        <v>-618</v>
      </c>
      <c r="K76" s="75">
        <f t="shared" si="21"/>
        <v>-483</v>
      </c>
      <c r="L76" s="75">
        <f t="shared" si="21"/>
        <v>0</v>
      </c>
      <c r="M76" s="75">
        <f t="shared" si="21"/>
        <v>-135</v>
      </c>
      <c r="N76" s="75">
        <f t="shared" si="21"/>
        <v>-169</v>
      </c>
      <c r="O76" s="75">
        <f t="shared" si="21"/>
        <v>-10</v>
      </c>
      <c r="P76" s="75">
        <f t="shared" si="21"/>
        <v>0</v>
      </c>
      <c r="Q76" s="392">
        <f aca="true" t="shared" si="22" ref="Q76:AH76">SUM(Q73:Q75)</f>
        <v>-54822</v>
      </c>
      <c r="R76" s="392">
        <f t="shared" si="22"/>
        <v>-43025</v>
      </c>
      <c r="S76" s="74">
        <f t="shared" si="22"/>
        <v>10500</v>
      </c>
      <c r="T76" s="75">
        <f t="shared" si="22"/>
        <v>53525</v>
      </c>
      <c r="U76" s="150">
        <f t="shared" si="22"/>
        <v>137</v>
      </c>
      <c r="V76" s="74">
        <f t="shared" si="22"/>
        <v>-44982</v>
      </c>
      <c r="W76" s="362">
        <f t="shared" si="22"/>
        <v>0</v>
      </c>
      <c r="X76" s="363">
        <f>SUM(X73:X75)</f>
        <v>0</v>
      </c>
      <c r="Y76" s="392">
        <f>SUM(Y73:Y75)</f>
        <v>0</v>
      </c>
      <c r="Z76" s="153">
        <f t="shared" si="22"/>
        <v>-44982</v>
      </c>
      <c r="AA76" s="601"/>
      <c r="AB76" s="569">
        <f t="shared" si="22"/>
        <v>0</v>
      </c>
      <c r="AC76" s="362">
        <f t="shared" si="22"/>
        <v>0</v>
      </c>
      <c r="AD76" s="363">
        <f t="shared" si="22"/>
        <v>0</v>
      </c>
      <c r="AE76" s="363">
        <f t="shared" si="22"/>
        <v>0</v>
      </c>
      <c r="AF76" s="363">
        <f t="shared" si="22"/>
        <v>0</v>
      </c>
      <c r="AG76" s="363">
        <f t="shared" si="22"/>
        <v>0</v>
      </c>
      <c r="AH76" s="150">
        <f t="shared" si="22"/>
        <v>0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1:44" ht="12.75" hidden="1">
      <c r="A77" s="57"/>
      <c r="B77" s="5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>
        <f>T76+U76</f>
        <v>53662</v>
      </c>
      <c r="U77" s="77"/>
      <c r="V77" s="77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1:44" ht="12.75" hidden="1">
      <c r="A78" t="s">
        <v>40</v>
      </c>
      <c r="C78" s="2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1:44" ht="12.75" hidden="1">
      <c r="A79" t="s">
        <v>41</v>
      </c>
      <c r="B79" t="s">
        <v>42</v>
      </c>
      <c r="C79" s="2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44" ht="12.75" hidden="1">
      <c r="A80" t="s">
        <v>43</v>
      </c>
      <c r="B80" t="s">
        <v>44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44" ht="12.75" hidden="1">
      <c r="A81" t="s">
        <v>45</v>
      </c>
      <c r="B81" t="s">
        <v>46</v>
      </c>
      <c r="C81" s="2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ht="12.75" hidden="1"/>
  </sheetData>
  <printOptions horizontalCentered="1"/>
  <pageMargins left="0.5905511811023623" right="0" top="0.984251968503937" bottom="0.5905511811023623" header="0.9055118110236221" footer="0.5118110236220472"/>
  <pageSetup fitToHeight="1" fitToWidth="1" horizontalDpi="600" verticalDpi="600" orientation="landscape" paperSize="8" scale="98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V129"/>
  <sheetViews>
    <sheetView tabSelected="1" workbookViewId="0" topLeftCell="E1">
      <selection activeCell="A88" sqref="A88:IV99"/>
      <selection activeCell="R103" sqref="R103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3" width="9.00390625" style="0" customWidth="1"/>
    <col min="4" max="4" width="10.00390625" style="0" customWidth="1"/>
    <col min="5" max="5" width="6.00390625" style="0" customWidth="1"/>
    <col min="6" max="6" width="10.125" style="0" customWidth="1"/>
    <col min="7" max="7" width="7.25390625" style="0" customWidth="1"/>
    <col min="8" max="8" width="8.375" style="0" customWidth="1"/>
    <col min="9" max="9" width="10.00390625" style="0" customWidth="1"/>
    <col min="10" max="11" width="9.00390625" style="0" customWidth="1"/>
    <col min="12" max="12" width="8.875" style="0" customWidth="1"/>
    <col min="13" max="13" width="6.375" style="0" customWidth="1"/>
    <col min="14" max="14" width="9.00390625" style="0" customWidth="1"/>
    <col min="15" max="16" width="7.375" style="0" customWidth="1"/>
    <col min="17" max="17" width="10.625" style="0" customWidth="1"/>
    <col min="18" max="18" width="9.00390625" style="0" customWidth="1"/>
    <col min="19" max="19" width="9.25390625" style="0" customWidth="1"/>
    <col min="20" max="20" width="10.875" style="0" customWidth="1"/>
    <col min="21" max="21" width="7.125" style="0" customWidth="1"/>
    <col min="22" max="22" width="9.875" style="0" customWidth="1"/>
    <col min="23" max="23" width="9.00390625" style="0" hidden="1" customWidth="1"/>
    <col min="24" max="24" width="0" style="0" hidden="1" customWidth="1"/>
    <col min="25" max="25" width="8.875" style="0" hidden="1" customWidth="1"/>
    <col min="26" max="27" width="9.00390625" style="0" hidden="1" customWidth="1"/>
    <col min="28" max="28" width="0" style="0" hidden="1" customWidth="1"/>
    <col min="29" max="29" width="10.25390625" style="0" hidden="1" customWidth="1"/>
    <col min="30" max="30" width="10.125" style="0" hidden="1" customWidth="1"/>
    <col min="31" max="31" width="9.375" style="0" hidden="1" customWidth="1"/>
    <col min="32" max="32" width="7.125" style="0" hidden="1" customWidth="1"/>
    <col min="33" max="33" width="7.375" style="0" hidden="1" customWidth="1"/>
    <col min="34" max="34" width="7.875" style="0" hidden="1" customWidth="1"/>
  </cols>
  <sheetData>
    <row r="4" spans="26:27" ht="18">
      <c r="Z4" s="115"/>
      <c r="AA4" s="115"/>
    </row>
    <row r="5" ht="12.75">
      <c r="K5" t="s">
        <v>51</v>
      </c>
    </row>
    <row r="6" spans="2:18" s="25" customFormat="1" ht="18">
      <c r="B6" s="130"/>
      <c r="D6" s="130"/>
      <c r="E6" s="130"/>
      <c r="F6" s="130"/>
      <c r="G6" s="279"/>
      <c r="H6"/>
      <c r="I6" s="130" t="s">
        <v>142</v>
      </c>
      <c r="Q6" s="131"/>
      <c r="R6" s="131"/>
    </row>
    <row r="7" spans="2:21" ht="18">
      <c r="B7" s="7"/>
      <c r="C7" s="6"/>
      <c r="D7" s="130"/>
      <c r="E7" s="130"/>
      <c r="F7" s="130"/>
      <c r="G7" s="25"/>
      <c r="I7" s="130"/>
      <c r="J7" s="25"/>
      <c r="K7" s="131"/>
      <c r="L7" s="131"/>
      <c r="M7" s="131"/>
      <c r="N7" s="131"/>
      <c r="O7" s="131"/>
      <c r="P7" s="131"/>
      <c r="Q7" s="131"/>
      <c r="R7" s="131"/>
      <c r="S7" s="131"/>
      <c r="T7" s="6"/>
      <c r="U7" s="6"/>
    </row>
    <row r="8" spans="2:21" ht="18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44" ht="12.75">
      <c r="A9" s="46"/>
      <c r="B9" s="26" t="s">
        <v>0</v>
      </c>
      <c r="C9" s="37" t="s">
        <v>1</v>
      </c>
      <c r="D9" s="14" t="s">
        <v>2</v>
      </c>
      <c r="E9" s="14"/>
      <c r="F9" s="14"/>
      <c r="G9" s="14"/>
      <c r="H9" s="14"/>
      <c r="I9" s="13"/>
      <c r="J9" s="11" t="s">
        <v>3</v>
      </c>
      <c r="K9" s="8"/>
      <c r="L9" s="8"/>
      <c r="M9" s="8"/>
      <c r="N9" s="9"/>
      <c r="O9" s="8"/>
      <c r="P9" s="8"/>
      <c r="Q9" s="8"/>
      <c r="R9" s="9"/>
      <c r="S9" s="200" t="s">
        <v>54</v>
      </c>
      <c r="T9" s="201"/>
      <c r="U9" s="1139"/>
      <c r="V9" s="241" t="s">
        <v>4</v>
      </c>
      <c r="W9" s="521" t="s">
        <v>77</v>
      </c>
      <c r="X9" s="11"/>
      <c r="Y9" s="11"/>
      <c r="Z9" s="11"/>
      <c r="AA9" s="11"/>
      <c r="AB9" s="801"/>
      <c r="AC9" s="430" t="s">
        <v>78</v>
      </c>
      <c r="AD9" s="431" t="s">
        <v>75</v>
      </c>
      <c r="AE9" s="431"/>
      <c r="AF9" s="283"/>
      <c r="AG9" s="283"/>
      <c r="AH9" s="28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2.75">
      <c r="A10" s="5" t="s">
        <v>6</v>
      </c>
      <c r="B10" s="5"/>
      <c r="C10" s="38"/>
      <c r="D10" s="35" t="s">
        <v>7</v>
      </c>
      <c r="E10" s="35"/>
      <c r="F10" s="35"/>
      <c r="G10" s="39"/>
      <c r="H10" s="62"/>
      <c r="I10" s="40"/>
      <c r="J10" s="60" t="s">
        <v>8</v>
      </c>
      <c r="K10" s="58"/>
      <c r="L10" s="58"/>
      <c r="M10" s="59"/>
      <c r="N10" s="30" t="s">
        <v>9</v>
      </c>
      <c r="O10" s="30" t="s">
        <v>10</v>
      </c>
      <c r="P10" s="1" t="s">
        <v>11</v>
      </c>
      <c r="Q10" s="173" t="s">
        <v>11</v>
      </c>
      <c r="R10" s="174" t="s">
        <v>12</v>
      </c>
      <c r="S10" s="202" t="s">
        <v>53</v>
      </c>
      <c r="T10" s="203"/>
      <c r="U10" s="1140" t="s">
        <v>174</v>
      </c>
      <c r="V10" s="15"/>
      <c r="W10" s="402" t="s">
        <v>71</v>
      </c>
      <c r="X10" s="300" t="s">
        <v>4</v>
      </c>
      <c r="Y10" s="300" t="s">
        <v>71</v>
      </c>
      <c r="Z10" s="444" t="s">
        <v>60</v>
      </c>
      <c r="AA10" s="404" t="s">
        <v>100</v>
      </c>
      <c r="AB10" s="402" t="s">
        <v>79</v>
      </c>
      <c r="AC10" s="301" t="s">
        <v>92</v>
      </c>
      <c r="AD10" s="300" t="s">
        <v>27</v>
      </c>
      <c r="AE10" s="301" t="s">
        <v>87</v>
      </c>
      <c r="AF10" s="300" t="s">
        <v>55</v>
      </c>
      <c r="AG10" s="301" t="s">
        <v>20</v>
      </c>
      <c r="AH10" s="302" t="s">
        <v>61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2.75">
      <c r="A11" s="5" t="s">
        <v>13</v>
      </c>
      <c r="B11" s="5"/>
      <c r="C11" s="29"/>
      <c r="D11" s="20" t="s">
        <v>14</v>
      </c>
      <c r="E11" s="30" t="s">
        <v>170</v>
      </c>
      <c r="F11" s="427" t="s">
        <v>61</v>
      </c>
      <c r="G11" s="55" t="s">
        <v>15</v>
      </c>
      <c r="H11" s="28"/>
      <c r="I11" s="40"/>
      <c r="J11" s="20"/>
      <c r="K11" s="63" t="s">
        <v>16</v>
      </c>
      <c r="L11" s="238"/>
      <c r="M11" s="61"/>
      <c r="N11" s="31"/>
      <c r="O11" s="1" t="s">
        <v>17</v>
      </c>
      <c r="P11" s="1" t="s">
        <v>18</v>
      </c>
      <c r="Q11" s="41" t="s">
        <v>49</v>
      </c>
      <c r="R11" s="175" t="s">
        <v>47</v>
      </c>
      <c r="S11" s="96" t="s">
        <v>19</v>
      </c>
      <c r="T11" s="865" t="s">
        <v>5</v>
      </c>
      <c r="U11" s="1141" t="s">
        <v>27</v>
      </c>
      <c r="V11" s="15"/>
      <c r="W11" s="403" t="s">
        <v>72</v>
      </c>
      <c r="X11" s="304" t="s">
        <v>63</v>
      </c>
      <c r="Y11" s="304" t="s">
        <v>72</v>
      </c>
      <c r="Z11" s="445" t="s">
        <v>62</v>
      </c>
      <c r="AA11" s="405" t="s">
        <v>101</v>
      </c>
      <c r="AB11" s="403" t="s">
        <v>82</v>
      </c>
      <c r="AC11" s="305" t="s">
        <v>83</v>
      </c>
      <c r="AD11" s="304" t="s">
        <v>84</v>
      </c>
      <c r="AE11" s="305" t="s">
        <v>86</v>
      </c>
      <c r="AF11" s="304" t="s">
        <v>56</v>
      </c>
      <c r="AG11" s="305" t="s">
        <v>57</v>
      </c>
      <c r="AH11" s="306" t="s">
        <v>64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5" t="s">
        <v>21</v>
      </c>
      <c r="B12" s="12" t="s">
        <v>22</v>
      </c>
      <c r="C12" s="29"/>
      <c r="D12" s="20" t="s">
        <v>23</v>
      </c>
      <c r="E12" s="30" t="s">
        <v>171</v>
      </c>
      <c r="F12" s="428" t="s">
        <v>64</v>
      </c>
      <c r="G12" s="216" t="s">
        <v>19</v>
      </c>
      <c r="H12" s="16" t="s">
        <v>7</v>
      </c>
      <c r="I12" s="42" t="s">
        <v>19</v>
      </c>
      <c r="J12" s="40" t="s">
        <v>19</v>
      </c>
      <c r="K12" s="18" t="s">
        <v>24</v>
      </c>
      <c r="L12" s="216" t="s">
        <v>58</v>
      </c>
      <c r="M12" s="216" t="s">
        <v>25</v>
      </c>
      <c r="N12" s="41"/>
      <c r="O12" s="23"/>
      <c r="P12" s="1" t="s">
        <v>26</v>
      </c>
      <c r="Q12" s="41" t="s">
        <v>48</v>
      </c>
      <c r="R12" s="175" t="s">
        <v>27</v>
      </c>
      <c r="S12" s="42" t="s">
        <v>28</v>
      </c>
      <c r="T12" s="866" t="s">
        <v>23</v>
      </c>
      <c r="U12" s="1141" t="s">
        <v>48</v>
      </c>
      <c r="V12" s="15" t="s">
        <v>19</v>
      </c>
      <c r="W12" s="403" t="s">
        <v>73</v>
      </c>
      <c r="X12" s="304" t="s">
        <v>66</v>
      </c>
      <c r="Y12" s="304" t="s">
        <v>76</v>
      </c>
      <c r="Z12" s="445" t="s">
        <v>65</v>
      </c>
      <c r="AA12" s="405" t="s">
        <v>102</v>
      </c>
      <c r="AB12" s="403" t="s">
        <v>80</v>
      </c>
      <c r="AC12" s="305" t="s">
        <v>94</v>
      </c>
      <c r="AD12" s="304" t="s">
        <v>85</v>
      </c>
      <c r="AE12" s="305" t="s">
        <v>88</v>
      </c>
      <c r="AF12" s="304" t="s">
        <v>29</v>
      </c>
      <c r="AG12" s="305" t="s">
        <v>33</v>
      </c>
      <c r="AH12" s="306" t="s">
        <v>67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8" ht="13.5" thickBot="1">
      <c r="A13" s="47" t="s">
        <v>30</v>
      </c>
      <c r="B13" s="27" t="s">
        <v>31</v>
      </c>
      <c r="C13" s="43" t="s">
        <v>19</v>
      </c>
      <c r="D13" s="21" t="s">
        <v>126</v>
      </c>
      <c r="E13" s="30" t="s">
        <v>172</v>
      </c>
      <c r="F13" s="428" t="s">
        <v>95</v>
      </c>
      <c r="G13" s="22"/>
      <c r="H13" s="17" t="s">
        <v>32</v>
      </c>
      <c r="I13" s="44"/>
      <c r="J13" s="215"/>
      <c r="K13" s="19"/>
      <c r="L13" s="19" t="s">
        <v>59</v>
      </c>
      <c r="M13" s="217"/>
      <c r="N13" s="22"/>
      <c r="O13" s="19"/>
      <c r="P13" s="3"/>
      <c r="Q13" s="176" t="s">
        <v>28</v>
      </c>
      <c r="R13" s="177"/>
      <c r="S13" s="44"/>
      <c r="T13" s="867" t="s">
        <v>27</v>
      </c>
      <c r="U13" s="1142" t="s">
        <v>175</v>
      </c>
      <c r="V13" s="43"/>
      <c r="W13" s="414" t="s">
        <v>74</v>
      </c>
      <c r="X13" s="308" t="s">
        <v>69</v>
      </c>
      <c r="Y13" s="411" t="s">
        <v>74</v>
      </c>
      <c r="Z13" s="446" t="s">
        <v>68</v>
      </c>
      <c r="AA13" s="309" t="s">
        <v>103</v>
      </c>
      <c r="AB13" s="414" t="s">
        <v>81</v>
      </c>
      <c r="AC13" s="308" t="s">
        <v>93</v>
      </c>
      <c r="AD13" s="413" t="s">
        <v>86</v>
      </c>
      <c r="AE13" s="308" t="s">
        <v>89</v>
      </c>
      <c r="AF13" s="307"/>
      <c r="AG13" s="307"/>
      <c r="AH13" s="309" t="s">
        <v>70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5"/>
      <c r="B14" s="117" t="s">
        <v>90</v>
      </c>
      <c r="C14" s="228">
        <f>SUM(MF:ÚZSVM!C14)</f>
        <v>1168176</v>
      </c>
      <c r="D14" s="408">
        <f>SUM(MF:ÚZSVM!D14)</f>
        <v>520950</v>
      </c>
      <c r="E14" s="851">
        <f>SUM(MF:ÚZSVM!E14)</f>
        <v>0</v>
      </c>
      <c r="F14" s="429">
        <f>SUM(MF:ÚZSVM!F14)</f>
        <v>10666</v>
      </c>
      <c r="G14" s="417">
        <f>SUM(MF:ÚZSVM!G14)</f>
        <v>636560</v>
      </c>
      <c r="H14" s="407">
        <f>SUM(MF:ÚZSVM!H14)</f>
        <v>524227</v>
      </c>
      <c r="I14" s="407">
        <f>SUM(MF:ÚZSVM!I14)</f>
        <v>14851025</v>
      </c>
      <c r="J14" s="408">
        <f>SUM(MF:ÚZSVM!J14)</f>
        <v>7937089</v>
      </c>
      <c r="K14" s="416">
        <f>SUM(MF:ÚZSVM!K14)</f>
        <v>7881488</v>
      </c>
      <c r="L14" s="417">
        <f>SUM(MF:ÚZSVM!L14)</f>
        <v>1872237</v>
      </c>
      <c r="M14" s="417">
        <f>SUM(MF:ÚZSVM!M14)</f>
        <v>55601</v>
      </c>
      <c r="N14" s="417">
        <f>SUM(MF:ÚZSVM!N14)</f>
        <v>2777982</v>
      </c>
      <c r="O14" s="416">
        <f>SUM(MF:ÚZSVM!O14)</f>
        <v>157631</v>
      </c>
      <c r="P14" s="417">
        <f>SUM(MF:ÚZSVM!P14)</f>
        <v>337235</v>
      </c>
      <c r="Q14" s="407">
        <f>SUM(MF:ÚZSVM!Q14)</f>
        <v>1527126</v>
      </c>
      <c r="R14" s="407">
        <f>SUM(MF:ÚZSVM!R14)</f>
        <v>2113962</v>
      </c>
      <c r="S14" s="408">
        <f>SUM(MF:ÚZSVM!S14)</f>
        <v>3431477</v>
      </c>
      <c r="T14" s="418">
        <f>SUM(MF:ÚZSVM!T14)</f>
        <v>1317515</v>
      </c>
      <c r="U14" s="1143">
        <f>SUM(MF:ÚZSVM!U14)</f>
        <v>0</v>
      </c>
      <c r="V14" s="688">
        <f>SUM(MF:ÚZSVM!V14)</f>
        <v>16168540</v>
      </c>
      <c r="W14" s="418">
        <f>SUM(MF:ÚZSVM!W14)</f>
        <v>8070952</v>
      </c>
      <c r="X14" s="416">
        <f>SUM(MF:ÚZSVM!X14)</f>
        <v>1659699</v>
      </c>
      <c r="Y14" s="311">
        <f>SUM(MF:ÚZSVM!Y14)</f>
        <v>4620696</v>
      </c>
      <c r="Z14" s="377">
        <f>SUM(MF:ÚZSVM!Z14)</f>
        <v>1817193</v>
      </c>
      <c r="AA14" s="332">
        <f>SUM(MF:ÚZSVM!AA14)</f>
        <v>0</v>
      </c>
      <c r="AB14" s="802">
        <f>SUM(MF:ÚZSVM!AB14)</f>
        <v>7203893</v>
      </c>
      <c r="AC14" s="311">
        <f>SUM(MF:ÚZSVM!AC14)</f>
        <v>1318</v>
      </c>
      <c r="AD14" s="311">
        <f>SUM(MF:ÚZSVM!AD14)</f>
        <v>1520</v>
      </c>
      <c r="AE14" s="311">
        <f>SUM(MF:ÚZSVM!AE14)</f>
        <v>820</v>
      </c>
      <c r="AF14" s="311">
        <f>SUM(MF:ÚZSVM!AF14)</f>
        <v>21160</v>
      </c>
      <c r="AG14" s="311">
        <f>SUM(MF:ÚZSVM!AG14)</f>
        <v>1400</v>
      </c>
      <c r="AH14" s="332">
        <f>SUM(MF:ÚZSVM!AH14)</f>
        <v>12780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57" customFormat="1" ht="13.5" thickBot="1">
      <c r="A15" s="49"/>
      <c r="B15" s="406" t="s">
        <v>91</v>
      </c>
      <c r="C15" s="129"/>
      <c r="D15" s="128"/>
      <c r="E15" s="125"/>
      <c r="F15" s="126"/>
      <c r="G15" s="125"/>
      <c r="H15" s="127"/>
      <c r="I15" s="127">
        <f>J15+N15+O15+P15+Q15+R15</f>
        <v>38382</v>
      </c>
      <c r="J15" s="128"/>
      <c r="K15" s="126"/>
      <c r="L15" s="125"/>
      <c r="M15" s="125"/>
      <c r="N15" s="125"/>
      <c r="O15" s="126"/>
      <c r="P15" s="125"/>
      <c r="Q15" s="127"/>
      <c r="R15" s="127">
        <f>38382</f>
        <v>38382</v>
      </c>
      <c r="S15" s="125">
        <f>R15+T15</f>
        <v>125660</v>
      </c>
      <c r="T15" s="145">
        <f>87278</f>
        <v>87278</v>
      </c>
      <c r="U15" s="1144"/>
      <c r="V15" s="852">
        <f>T15+I15</f>
        <v>125660</v>
      </c>
      <c r="W15" s="938">
        <f>125660</f>
        <v>125660</v>
      </c>
      <c r="X15" s="80"/>
      <c r="Y15" s="80"/>
      <c r="Z15" s="378"/>
      <c r="AA15" s="310"/>
      <c r="AB15" s="803"/>
      <c r="AC15" s="80"/>
      <c r="AD15" s="80"/>
      <c r="AE15" s="80"/>
      <c r="AF15" s="80"/>
      <c r="AG15" s="80"/>
      <c r="AH15" s="310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</row>
    <row r="16" spans="1:48" ht="12.75">
      <c r="A16" s="5"/>
      <c r="B16" s="137" t="s">
        <v>34</v>
      </c>
      <c r="C16" s="228"/>
      <c r="D16" s="229"/>
      <c r="E16" s="232"/>
      <c r="F16" s="232"/>
      <c r="G16" s="230"/>
      <c r="H16" s="231"/>
      <c r="I16" s="282"/>
      <c r="J16" s="281">
        <f>K16+M16</f>
        <v>0</v>
      </c>
      <c r="K16" s="230"/>
      <c r="L16" s="232"/>
      <c r="M16" s="232"/>
      <c r="N16" s="232"/>
      <c r="O16" s="230"/>
      <c r="P16" s="232"/>
      <c r="Q16" s="10"/>
      <c r="R16" s="231"/>
      <c r="S16" s="369">
        <f aca="true" t="shared" si="0" ref="S16:S28">R16+T16</f>
        <v>0</v>
      </c>
      <c r="T16" s="233"/>
      <c r="U16" s="321"/>
      <c r="V16" s="234">
        <f>T16+I16</f>
        <v>0</v>
      </c>
      <c r="W16" s="448"/>
      <c r="X16" s="10"/>
      <c r="Y16" s="471"/>
      <c r="Z16" s="472"/>
      <c r="AA16" s="459"/>
      <c r="AB16" s="804"/>
      <c r="AC16" s="311"/>
      <c r="AD16" s="311"/>
      <c r="AE16" s="311"/>
      <c r="AF16" s="311"/>
      <c r="AG16" s="311"/>
      <c r="AH16" s="332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100">
        <v>3</v>
      </c>
      <c r="B17" s="171" t="s">
        <v>96</v>
      </c>
      <c r="C17" s="111">
        <f aca="true" t="shared" si="1" ref="C17:C27">D17+E17+G17</f>
        <v>0</v>
      </c>
      <c r="D17" s="250"/>
      <c r="E17" s="420"/>
      <c r="F17" s="420"/>
      <c r="G17" s="254"/>
      <c r="H17" s="253"/>
      <c r="I17" s="255">
        <f aca="true" t="shared" si="2" ref="I17:I41">J17+N17+O17+P17+Q17+R17</f>
        <v>9800</v>
      </c>
      <c r="J17" s="244">
        <f>K17+M17</f>
        <v>0</v>
      </c>
      <c r="K17" s="288"/>
      <c r="L17" s="370"/>
      <c r="M17" s="480"/>
      <c r="N17" s="370"/>
      <c r="O17" s="288"/>
      <c r="P17" s="370"/>
      <c r="Q17" s="10">
        <v>9800</v>
      </c>
      <c r="R17" s="255"/>
      <c r="S17" s="244">
        <f t="shared" si="0"/>
        <v>0</v>
      </c>
      <c r="T17" s="253"/>
      <c r="U17" s="314"/>
      <c r="V17" s="249">
        <f>T17+I17</f>
        <v>9800</v>
      </c>
      <c r="W17" s="1157"/>
      <c r="X17" s="440">
        <v>9800</v>
      </c>
      <c r="Y17" s="473"/>
      <c r="Z17" s="474"/>
      <c r="AA17" s="460"/>
      <c r="AB17" s="805"/>
      <c r="AC17" s="254"/>
      <c r="AD17" s="254"/>
      <c r="AE17" s="254"/>
      <c r="AF17" s="333"/>
      <c r="AG17" s="333"/>
      <c r="AH17" s="247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.75">
      <c r="A18" s="205">
        <v>3</v>
      </c>
      <c r="B18" s="171" t="s">
        <v>97</v>
      </c>
      <c r="C18" s="111">
        <f t="shared" si="1"/>
        <v>0</v>
      </c>
      <c r="D18" s="250"/>
      <c r="E18" s="420"/>
      <c r="F18" s="420"/>
      <c r="G18" s="254"/>
      <c r="H18" s="253"/>
      <c r="I18" s="255">
        <f t="shared" si="2"/>
        <v>82289</v>
      </c>
      <c r="J18" s="317">
        <f>K18+M18</f>
        <v>0</v>
      </c>
      <c r="K18" s="373"/>
      <c r="L18" s="373"/>
      <c r="M18" s="481"/>
      <c r="N18" s="373"/>
      <c r="O18" s="373"/>
      <c r="P18" s="373"/>
      <c r="Q18" s="371">
        <v>82289</v>
      </c>
      <c r="R18" s="296"/>
      <c r="S18" s="244">
        <f t="shared" si="0"/>
        <v>0</v>
      </c>
      <c r="T18" s="375"/>
      <c r="U18" s="1145"/>
      <c r="V18" s="249">
        <f aca="true" t="shared" si="3" ref="V18:V28">T18+I18</f>
        <v>82289</v>
      </c>
      <c r="W18" s="1158"/>
      <c r="X18" s="441">
        <v>82289</v>
      </c>
      <c r="Y18" s="438"/>
      <c r="Z18" s="474"/>
      <c r="AA18" s="460"/>
      <c r="AB18" s="805"/>
      <c r="AC18" s="256"/>
      <c r="AD18" s="256"/>
      <c r="AE18" s="256"/>
      <c r="AF18" s="333"/>
      <c r="AG18" s="333"/>
      <c r="AH18" s="33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36" customFormat="1" ht="12.75">
      <c r="A19" s="227">
        <v>3</v>
      </c>
      <c r="B19" s="56" t="s">
        <v>98</v>
      </c>
      <c r="C19" s="111">
        <f t="shared" si="1"/>
        <v>0</v>
      </c>
      <c r="D19" s="261"/>
      <c r="E19" s="421"/>
      <c r="F19" s="421"/>
      <c r="G19" s="262"/>
      <c r="H19" s="260"/>
      <c r="I19" s="263">
        <f t="shared" si="2"/>
        <v>3582</v>
      </c>
      <c r="J19" s="264">
        <f aca="true" t="shared" si="4" ref="J19:J28">K19+M19</f>
        <v>0</v>
      </c>
      <c r="K19" s="265"/>
      <c r="L19" s="265"/>
      <c r="M19" s="482"/>
      <c r="N19" s="265"/>
      <c r="O19" s="265"/>
      <c r="P19" s="265"/>
      <c r="Q19" s="295">
        <v>3582</v>
      </c>
      <c r="R19" s="297"/>
      <c r="S19" s="266">
        <f t="shared" si="0"/>
        <v>0</v>
      </c>
      <c r="T19" s="245"/>
      <c r="U19" s="1146"/>
      <c r="V19" s="249">
        <f t="shared" si="3"/>
        <v>3582</v>
      </c>
      <c r="W19" s="1159"/>
      <c r="X19" s="442">
        <v>3582</v>
      </c>
      <c r="Y19" s="475"/>
      <c r="Z19" s="476"/>
      <c r="AA19" s="461"/>
      <c r="AB19" s="450"/>
      <c r="AC19" s="262"/>
      <c r="AD19" s="335"/>
      <c r="AE19" s="335"/>
      <c r="AF19" s="336"/>
      <c r="AG19" s="336"/>
      <c r="AH19" s="337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</row>
    <row r="20" spans="1:48" ht="12.75">
      <c r="A20" s="470">
        <v>3</v>
      </c>
      <c r="B20" s="56" t="s">
        <v>99</v>
      </c>
      <c r="C20" s="111">
        <f t="shared" si="1"/>
        <v>0</v>
      </c>
      <c r="D20" s="252"/>
      <c r="E20" s="422"/>
      <c r="F20" s="422"/>
      <c r="G20" s="256"/>
      <c r="H20" s="258"/>
      <c r="I20" s="248">
        <f t="shared" si="2"/>
        <v>7563</v>
      </c>
      <c r="J20" s="259">
        <f t="shared" si="4"/>
        <v>1541</v>
      </c>
      <c r="K20" s="257">
        <v>1541</v>
      </c>
      <c r="L20" s="257"/>
      <c r="M20" s="483"/>
      <c r="N20" s="257">
        <v>540</v>
      </c>
      <c r="O20" s="257">
        <v>31</v>
      </c>
      <c r="P20" s="257"/>
      <c r="Q20" s="295">
        <v>5451</v>
      </c>
      <c r="R20" s="297"/>
      <c r="S20" s="244">
        <f t="shared" si="0"/>
        <v>0</v>
      </c>
      <c r="T20" s="245"/>
      <c r="U20" s="314"/>
      <c r="V20" s="249">
        <f t="shared" si="3"/>
        <v>7563</v>
      </c>
      <c r="W20" s="1158"/>
      <c r="X20" s="440"/>
      <c r="Y20" s="473"/>
      <c r="Z20" s="474"/>
      <c r="AA20" s="460">
        <v>7563</v>
      </c>
      <c r="AB20" s="805">
        <v>1541</v>
      </c>
      <c r="AC20" s="256"/>
      <c r="AD20" s="254"/>
      <c r="AE20" s="254"/>
      <c r="AF20" s="333"/>
      <c r="AG20" s="333"/>
      <c r="AH20" s="33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4" ht="12.75">
      <c r="A21" s="487">
        <v>1</v>
      </c>
      <c r="B21" s="56" t="s">
        <v>104</v>
      </c>
      <c r="C21" s="111">
        <f t="shared" si="1"/>
        <v>0</v>
      </c>
      <c r="D21" s="252"/>
      <c r="E21" s="422"/>
      <c r="F21" s="422"/>
      <c r="G21" s="256"/>
      <c r="H21" s="258"/>
      <c r="I21" s="364">
        <f t="shared" si="2"/>
        <v>130860</v>
      </c>
      <c r="J21" s="259">
        <f t="shared" si="4"/>
        <v>0</v>
      </c>
      <c r="K21" s="257"/>
      <c r="L21" s="257"/>
      <c r="M21" s="483"/>
      <c r="N21" s="257"/>
      <c r="O21" s="257"/>
      <c r="P21" s="257"/>
      <c r="Q21" s="295"/>
      <c r="R21" s="296">
        <v>130860</v>
      </c>
      <c r="S21" s="294">
        <f t="shared" si="0"/>
        <v>0</v>
      </c>
      <c r="T21" s="489">
        <v>-130860</v>
      </c>
      <c r="U21" s="314"/>
      <c r="V21" s="249">
        <f t="shared" si="3"/>
        <v>0</v>
      </c>
      <c r="W21" s="1158"/>
      <c r="X21" s="440"/>
      <c r="Y21" s="477"/>
      <c r="Z21" s="472"/>
      <c r="AA21" s="462"/>
      <c r="AB21" s="806"/>
      <c r="AC21" s="256"/>
      <c r="AD21" s="254"/>
      <c r="AE21" s="338"/>
      <c r="AF21" s="339"/>
      <c r="AG21" s="339"/>
      <c r="AH21" s="33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.75">
      <c r="A22" s="205">
        <v>3</v>
      </c>
      <c r="B22" s="56" t="s">
        <v>106</v>
      </c>
      <c r="C22" s="111">
        <f t="shared" si="1"/>
        <v>0</v>
      </c>
      <c r="D22" s="252"/>
      <c r="E22" s="422"/>
      <c r="F22" s="422"/>
      <c r="G22" s="256"/>
      <c r="H22" s="258"/>
      <c r="I22" s="248">
        <f t="shared" si="2"/>
        <v>72090</v>
      </c>
      <c r="J22" s="259">
        <f t="shared" si="4"/>
        <v>52621</v>
      </c>
      <c r="K22" s="256">
        <v>52621</v>
      </c>
      <c r="L22" s="256">
        <v>52621</v>
      </c>
      <c r="M22" s="483"/>
      <c r="N22" s="256">
        <v>18417</v>
      </c>
      <c r="O22" s="256">
        <v>1052</v>
      </c>
      <c r="P22" s="256"/>
      <c r="Q22" s="295"/>
      <c r="R22" s="297"/>
      <c r="S22" s="317">
        <f t="shared" si="0"/>
        <v>0</v>
      </c>
      <c r="T22" s="245"/>
      <c r="U22" s="314"/>
      <c r="V22" s="249">
        <f t="shared" si="3"/>
        <v>72090</v>
      </c>
      <c r="W22" s="1158"/>
      <c r="X22" s="440"/>
      <c r="Y22" s="473">
        <v>72090</v>
      </c>
      <c r="Z22" s="474"/>
      <c r="AA22" s="460"/>
      <c r="AB22" s="806">
        <v>52621</v>
      </c>
      <c r="AC22" s="256"/>
      <c r="AD22" s="254"/>
      <c r="AE22" s="254"/>
      <c r="AF22" s="333"/>
      <c r="AG22" s="333"/>
      <c r="AH22" s="33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2.75">
      <c r="A23" s="100">
        <v>3</v>
      </c>
      <c r="B23" s="56" t="s">
        <v>105</v>
      </c>
      <c r="C23" s="111">
        <f t="shared" si="1"/>
        <v>0</v>
      </c>
      <c r="D23" s="693"/>
      <c r="E23" s="617"/>
      <c r="F23" s="271"/>
      <c r="G23" s="268"/>
      <c r="H23" s="248"/>
      <c r="I23" s="248">
        <f t="shared" si="2"/>
        <v>1136</v>
      </c>
      <c r="J23" s="259">
        <f t="shared" si="4"/>
        <v>0</v>
      </c>
      <c r="K23" s="242"/>
      <c r="L23" s="242"/>
      <c r="M23" s="484"/>
      <c r="N23" s="242"/>
      <c r="O23" s="242"/>
      <c r="P23" s="242"/>
      <c r="Q23" s="298">
        <v>1136</v>
      </c>
      <c r="R23" s="297"/>
      <c r="S23" s="244">
        <f t="shared" si="0"/>
        <v>0</v>
      </c>
      <c r="T23" s="270"/>
      <c r="U23" s="1147"/>
      <c r="V23" s="249">
        <f t="shared" si="3"/>
        <v>1136</v>
      </c>
      <c r="W23" s="830"/>
      <c r="X23" s="441">
        <v>1136</v>
      </c>
      <c r="Y23" s="438"/>
      <c r="Z23" s="474"/>
      <c r="AA23" s="460"/>
      <c r="AB23" s="806"/>
      <c r="AC23" s="268"/>
      <c r="AD23" s="268"/>
      <c r="AE23" s="268"/>
      <c r="AF23" s="333"/>
      <c r="AG23" s="333"/>
      <c r="AH23" s="340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2.75">
      <c r="A24" s="488">
        <v>3</v>
      </c>
      <c r="B24" s="171" t="s">
        <v>107</v>
      </c>
      <c r="C24" s="111">
        <f t="shared" si="1"/>
        <v>0</v>
      </c>
      <c r="D24" s="694"/>
      <c r="E24" s="268"/>
      <c r="F24" s="271"/>
      <c r="G24" s="268"/>
      <c r="H24" s="248"/>
      <c r="I24" s="248">
        <f>J24+N24+O24+P24+Q24+R24</f>
        <v>-1622</v>
      </c>
      <c r="J24" s="259">
        <f t="shared" si="4"/>
        <v>-618</v>
      </c>
      <c r="K24" s="256">
        <v>-483</v>
      </c>
      <c r="L24" s="257"/>
      <c r="M24" s="256">
        <v>-135</v>
      </c>
      <c r="N24" s="256">
        <v>-169</v>
      </c>
      <c r="O24" s="256">
        <v>-10</v>
      </c>
      <c r="P24" s="256"/>
      <c r="Q24" s="295">
        <v>-825</v>
      </c>
      <c r="R24" s="296"/>
      <c r="S24" s="317">
        <f t="shared" si="0"/>
        <v>0</v>
      </c>
      <c r="T24" s="366"/>
      <c r="U24" s="1147"/>
      <c r="V24" s="249">
        <f t="shared" si="3"/>
        <v>-1622</v>
      </c>
      <c r="W24" s="830"/>
      <c r="X24" s="435">
        <v>-685</v>
      </c>
      <c r="Y24" s="438"/>
      <c r="Z24" s="474">
        <v>-937</v>
      </c>
      <c r="AA24" s="460"/>
      <c r="AB24" s="806"/>
      <c r="AC24" s="268"/>
      <c r="AD24" s="268"/>
      <c r="AE24" s="268"/>
      <c r="AF24" s="333"/>
      <c r="AG24" s="333"/>
      <c r="AH24" s="340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.75">
      <c r="A25" s="133">
        <v>3</v>
      </c>
      <c r="B25" s="56" t="s">
        <v>108</v>
      </c>
      <c r="C25" s="111">
        <f t="shared" si="1"/>
        <v>0</v>
      </c>
      <c r="D25" s="73"/>
      <c r="E25" s="67"/>
      <c r="F25" s="68"/>
      <c r="G25" s="67"/>
      <c r="H25" s="65"/>
      <c r="I25" s="65">
        <f>J25+N25+O25+P25+Q25+R25</f>
        <v>35900</v>
      </c>
      <c r="J25" s="66">
        <f t="shared" si="4"/>
        <v>0</v>
      </c>
      <c r="K25" s="198"/>
      <c r="L25" s="198"/>
      <c r="M25" s="485"/>
      <c r="N25" s="198"/>
      <c r="O25" s="198"/>
      <c r="P25" s="198"/>
      <c r="Q25" s="67">
        <v>35900</v>
      </c>
      <c r="R25" s="104"/>
      <c r="S25" s="103">
        <f t="shared" si="0"/>
        <v>0</v>
      </c>
      <c r="T25" s="219"/>
      <c r="U25" s="323"/>
      <c r="V25" s="249">
        <f t="shared" si="3"/>
        <v>35900</v>
      </c>
      <c r="W25" s="830"/>
      <c r="X25" s="441">
        <v>35900</v>
      </c>
      <c r="Y25" s="438"/>
      <c r="Z25" s="474"/>
      <c r="AA25" s="460"/>
      <c r="AB25" s="806"/>
      <c r="AC25" s="67"/>
      <c r="AD25" s="67"/>
      <c r="AE25" s="67"/>
      <c r="AF25" s="290"/>
      <c r="AG25" s="290"/>
      <c r="AH25" s="179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2.75">
      <c r="A26" s="286">
        <v>1</v>
      </c>
      <c r="B26" s="137" t="s">
        <v>109</v>
      </c>
      <c r="C26" s="192">
        <f t="shared" si="1"/>
        <v>0</v>
      </c>
      <c r="D26" s="77"/>
      <c r="E26" s="903"/>
      <c r="F26" s="68"/>
      <c r="G26" s="67"/>
      <c r="H26" s="65"/>
      <c r="I26" s="364">
        <f>J26+N26+O26+P26+Q26+R26</f>
        <v>-38319</v>
      </c>
      <c r="J26" s="66">
        <f t="shared" si="4"/>
        <v>0</v>
      </c>
      <c r="K26" s="198"/>
      <c r="L26" s="198"/>
      <c r="M26" s="485"/>
      <c r="N26" s="198"/>
      <c r="O26" s="198"/>
      <c r="P26" s="198"/>
      <c r="Q26" s="67"/>
      <c r="R26" s="296">
        <v>-38319</v>
      </c>
      <c r="S26" s="365">
        <f t="shared" si="0"/>
        <v>0</v>
      </c>
      <c r="T26" s="367">
        <v>38319</v>
      </c>
      <c r="U26" s="323"/>
      <c r="V26" s="249">
        <f t="shared" si="3"/>
        <v>0</v>
      </c>
      <c r="W26" s="830"/>
      <c r="X26" s="441"/>
      <c r="Y26" s="438"/>
      <c r="Z26" s="474"/>
      <c r="AA26" s="460"/>
      <c r="AB26" s="806"/>
      <c r="AC26" s="67"/>
      <c r="AD26" s="67"/>
      <c r="AE26" s="67"/>
      <c r="AF26" s="290"/>
      <c r="AG26" s="290"/>
      <c r="AH26" s="179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3.5" thickBot="1">
      <c r="A27" s="286">
        <v>1</v>
      </c>
      <c r="B27" s="171" t="s">
        <v>110</v>
      </c>
      <c r="C27" s="111">
        <f t="shared" si="1"/>
        <v>0</v>
      </c>
      <c r="D27" s="218"/>
      <c r="E27" s="316"/>
      <c r="F27" s="68"/>
      <c r="G27" s="67"/>
      <c r="H27" s="64"/>
      <c r="I27" s="364">
        <f t="shared" si="2"/>
        <v>-141886</v>
      </c>
      <c r="J27" s="66">
        <f t="shared" si="4"/>
        <v>0</v>
      </c>
      <c r="K27" s="198"/>
      <c r="L27" s="67"/>
      <c r="M27" s="485"/>
      <c r="N27" s="198"/>
      <c r="O27" s="198"/>
      <c r="P27" s="198"/>
      <c r="Q27" s="67"/>
      <c r="R27" s="296">
        <v>-141886</v>
      </c>
      <c r="S27" s="365">
        <f t="shared" si="0"/>
        <v>0</v>
      </c>
      <c r="T27" s="367">
        <v>141886</v>
      </c>
      <c r="U27" s="1148"/>
      <c r="V27" s="249">
        <f t="shared" si="3"/>
        <v>0</v>
      </c>
      <c r="W27" s="830"/>
      <c r="X27" s="441"/>
      <c r="Y27" s="438"/>
      <c r="Z27" s="474"/>
      <c r="AA27" s="460"/>
      <c r="AB27" s="806"/>
      <c r="AC27" s="67"/>
      <c r="AD27" s="67"/>
      <c r="AE27" s="67"/>
      <c r="AF27" s="290"/>
      <c r="AG27" s="290"/>
      <c r="AH27" s="179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3.5" hidden="1" thickBot="1">
      <c r="A28" s="159"/>
      <c r="B28" s="56"/>
      <c r="C28" s="134"/>
      <c r="D28" s="135"/>
      <c r="E28" s="341"/>
      <c r="F28" s="423"/>
      <c r="G28" s="160"/>
      <c r="H28" s="136"/>
      <c r="I28" s="65">
        <f t="shared" si="2"/>
        <v>0</v>
      </c>
      <c r="J28" s="280">
        <f t="shared" si="4"/>
        <v>0</v>
      </c>
      <c r="K28" s="160"/>
      <c r="L28" s="160"/>
      <c r="M28" s="486"/>
      <c r="N28" s="287"/>
      <c r="O28" s="160"/>
      <c r="P28" s="160"/>
      <c r="Q28" s="318"/>
      <c r="R28" s="318"/>
      <c r="S28" s="103">
        <f t="shared" si="0"/>
        <v>0</v>
      </c>
      <c r="T28" s="319"/>
      <c r="U28" s="1149"/>
      <c r="V28" s="249">
        <f t="shared" si="3"/>
        <v>0</v>
      </c>
      <c r="W28" s="1160"/>
      <c r="X28" s="443"/>
      <c r="Y28" s="478"/>
      <c r="Z28" s="479"/>
      <c r="AA28" s="463"/>
      <c r="AB28" s="807"/>
      <c r="AC28" s="160"/>
      <c r="AD28" s="341"/>
      <c r="AE28" s="341"/>
      <c r="AF28" s="341"/>
      <c r="AG28" s="341"/>
      <c r="AH28" s="342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7.25" customHeight="1" thickBot="1">
      <c r="A29" s="164"/>
      <c r="B29" s="36" t="s">
        <v>35</v>
      </c>
      <c r="C29" s="93">
        <f>D29+G29</f>
        <v>0</v>
      </c>
      <c r="D29" s="144">
        <f>SUM(D19:D23)</f>
        <v>0</v>
      </c>
      <c r="E29" s="146"/>
      <c r="F29" s="94">
        <f>SUM(F19:F23)</f>
        <v>0</v>
      </c>
      <c r="G29" s="94">
        <f>SUM(G19:G23)</f>
        <v>0</v>
      </c>
      <c r="H29" s="144">
        <f>SUM(H19:H23)</f>
        <v>0</v>
      </c>
      <c r="I29" s="95">
        <f>J29+N29+O29+P29+Q29+R29</f>
        <v>161393</v>
      </c>
      <c r="J29" s="94">
        <f>SUM(J17:J28)</f>
        <v>53544</v>
      </c>
      <c r="K29" s="94">
        <f aca="true" t="shared" si="5" ref="K29:R29">SUM(K17:K28)</f>
        <v>53679</v>
      </c>
      <c r="L29" s="94">
        <f t="shared" si="5"/>
        <v>52621</v>
      </c>
      <c r="M29" s="94">
        <f t="shared" si="5"/>
        <v>-135</v>
      </c>
      <c r="N29" s="94">
        <f t="shared" si="5"/>
        <v>18788</v>
      </c>
      <c r="O29" s="94">
        <f t="shared" si="5"/>
        <v>1073</v>
      </c>
      <c r="P29" s="144">
        <f t="shared" si="5"/>
        <v>0</v>
      </c>
      <c r="Q29" s="146">
        <f t="shared" si="5"/>
        <v>137333</v>
      </c>
      <c r="R29" s="146">
        <f t="shared" si="5"/>
        <v>-49345</v>
      </c>
      <c r="S29" s="146">
        <f aca="true" t="shared" si="6" ref="S29:AH29">SUM(S17:S27)</f>
        <v>0</v>
      </c>
      <c r="T29" s="146">
        <f t="shared" si="6"/>
        <v>49345</v>
      </c>
      <c r="U29" s="221">
        <f t="shared" si="6"/>
        <v>0</v>
      </c>
      <c r="V29" s="95">
        <f>SUM(V17:V28)</f>
        <v>210738</v>
      </c>
      <c r="W29" s="94">
        <f t="shared" si="6"/>
        <v>0</v>
      </c>
      <c r="X29" s="146">
        <f t="shared" si="6"/>
        <v>132022</v>
      </c>
      <c r="Y29" s="146">
        <f t="shared" si="6"/>
        <v>72090</v>
      </c>
      <c r="Z29" s="146">
        <f t="shared" si="6"/>
        <v>-937</v>
      </c>
      <c r="AA29" s="464">
        <f t="shared" si="6"/>
        <v>7563</v>
      </c>
      <c r="AB29" s="808">
        <f>SUM(AB17:AB28)</f>
        <v>54162</v>
      </c>
      <c r="AC29" s="146">
        <f t="shared" si="6"/>
        <v>0</v>
      </c>
      <c r="AD29" s="146">
        <f t="shared" si="6"/>
        <v>0</v>
      </c>
      <c r="AE29" s="146">
        <f t="shared" si="6"/>
        <v>0</v>
      </c>
      <c r="AF29" s="289">
        <f t="shared" si="6"/>
        <v>0</v>
      </c>
      <c r="AG29" s="289">
        <f t="shared" si="6"/>
        <v>0</v>
      </c>
      <c r="AH29" s="343">
        <f t="shared" si="6"/>
        <v>0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>
      <c r="A30" s="710">
        <v>3</v>
      </c>
      <c r="B30" s="165" t="s">
        <v>117</v>
      </c>
      <c r="C30" s="107">
        <f aca="true" t="shared" si="7" ref="C30:C39">D30+E30+G30</f>
        <v>0</v>
      </c>
      <c r="D30" s="166"/>
      <c r="E30" s="167"/>
      <c r="F30" s="739"/>
      <c r="G30" s="718"/>
      <c r="H30" s="720"/>
      <c r="I30" s="169">
        <f t="shared" si="2"/>
        <v>-113243</v>
      </c>
      <c r="J30" s="170"/>
      <c r="K30" s="718"/>
      <c r="L30" s="718"/>
      <c r="M30" s="718"/>
      <c r="N30" s="718"/>
      <c r="O30" s="740"/>
      <c r="P30" s="740"/>
      <c r="Q30" s="740">
        <v>-107243</v>
      </c>
      <c r="R30" s="67">
        <v>-6000</v>
      </c>
      <c r="S30" s="316">
        <f>R30+T30</f>
        <v>-97883</v>
      </c>
      <c r="T30" s="67">
        <v>-91883</v>
      </c>
      <c r="U30" s="218"/>
      <c r="V30" s="104">
        <f>T30+U30+I30</f>
        <v>-205126</v>
      </c>
      <c r="W30" s="68">
        <v>-91883</v>
      </c>
      <c r="X30" s="67">
        <v>-31567</v>
      </c>
      <c r="Y30" s="67">
        <v>-27131</v>
      </c>
      <c r="Z30" s="712">
        <v>-54545</v>
      </c>
      <c r="AA30" s="713"/>
      <c r="AB30" s="809"/>
      <c r="AC30" s="67"/>
      <c r="AD30" s="67"/>
      <c r="AE30" s="67"/>
      <c r="AF30" s="714"/>
      <c r="AG30" s="714"/>
      <c r="AH30" s="179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2.75">
      <c r="A31" s="51">
        <v>3</v>
      </c>
      <c r="B31" s="56" t="s">
        <v>118</v>
      </c>
      <c r="C31" s="111">
        <f t="shared" si="7"/>
        <v>0</v>
      </c>
      <c r="D31" s="73"/>
      <c r="E31" s="67"/>
      <c r="F31" s="68"/>
      <c r="G31" s="68"/>
      <c r="H31" s="65"/>
      <c r="I31" s="65">
        <f t="shared" si="2"/>
        <v>2000</v>
      </c>
      <c r="J31" s="103">
        <v>66</v>
      </c>
      <c r="K31" s="287">
        <v>66</v>
      </c>
      <c r="L31" s="287"/>
      <c r="M31" s="287"/>
      <c r="N31" s="287">
        <v>23</v>
      </c>
      <c r="O31" s="316">
        <v>1</v>
      </c>
      <c r="P31" s="316"/>
      <c r="Q31" s="316">
        <v>1910</v>
      </c>
      <c r="R31" s="67"/>
      <c r="S31" s="316">
        <f>R31+T31</f>
        <v>0</v>
      </c>
      <c r="T31" s="316"/>
      <c r="U31" s="219"/>
      <c r="V31" s="72">
        <f aca="true" t="shared" si="8" ref="V31:V42">T31+U31+I31</f>
        <v>2000</v>
      </c>
      <c r="W31" s="68"/>
      <c r="X31" s="67">
        <v>2000</v>
      </c>
      <c r="Y31" s="67"/>
      <c r="Z31" s="712"/>
      <c r="AA31" s="713"/>
      <c r="AB31" s="809">
        <v>66</v>
      </c>
      <c r="AC31" s="67"/>
      <c r="AD31" s="67"/>
      <c r="AE31" s="67"/>
      <c r="AF31" s="714"/>
      <c r="AG31" s="714"/>
      <c r="AH31" s="179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2.75">
      <c r="A32" s="51">
        <v>3</v>
      </c>
      <c r="B32" s="56" t="s">
        <v>119</v>
      </c>
      <c r="C32" s="111">
        <f t="shared" si="7"/>
        <v>0</v>
      </c>
      <c r="D32" s="73"/>
      <c r="E32" s="67"/>
      <c r="F32" s="68"/>
      <c r="G32" s="68"/>
      <c r="H32" s="65"/>
      <c r="I32" s="65">
        <f t="shared" si="2"/>
        <v>120</v>
      </c>
      <c r="J32" s="68">
        <v>89</v>
      </c>
      <c r="K32" s="68"/>
      <c r="L32" s="68"/>
      <c r="M32" s="68">
        <v>89</v>
      </c>
      <c r="N32" s="68">
        <v>31</v>
      </c>
      <c r="O32" s="68"/>
      <c r="P32" s="73"/>
      <c r="Q32" s="67"/>
      <c r="R32" s="67"/>
      <c r="S32" s="67">
        <f>R32+T32</f>
        <v>0</v>
      </c>
      <c r="T32" s="67"/>
      <c r="U32" s="219"/>
      <c r="V32" s="72">
        <f t="shared" si="8"/>
        <v>120</v>
      </c>
      <c r="W32" s="68"/>
      <c r="X32" s="67">
        <f>89+31</f>
        <v>120</v>
      </c>
      <c r="Y32" s="67"/>
      <c r="Z32" s="715"/>
      <c r="AA32" s="716"/>
      <c r="AB32" s="810"/>
      <c r="AC32" s="67">
        <v>89</v>
      </c>
      <c r="AD32" s="67"/>
      <c r="AE32" s="67"/>
      <c r="AF32" s="717"/>
      <c r="AG32" s="717"/>
      <c r="AH32" s="179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2.75">
      <c r="A33" s="51">
        <v>3</v>
      </c>
      <c r="B33" s="56" t="s">
        <v>120</v>
      </c>
      <c r="C33" s="111">
        <f t="shared" si="7"/>
        <v>0</v>
      </c>
      <c r="D33" s="73"/>
      <c r="E33" s="67"/>
      <c r="F33" s="68"/>
      <c r="G33" s="68"/>
      <c r="H33" s="65"/>
      <c r="I33" s="65">
        <f t="shared" si="2"/>
        <v>3615</v>
      </c>
      <c r="J33" s="68">
        <v>2639</v>
      </c>
      <c r="K33" s="68">
        <v>2639</v>
      </c>
      <c r="L33" s="68"/>
      <c r="M33" s="68"/>
      <c r="N33" s="68">
        <v>923</v>
      </c>
      <c r="O33" s="68">
        <v>53</v>
      </c>
      <c r="P33" s="73"/>
      <c r="Q33" s="67"/>
      <c r="R33" s="67"/>
      <c r="S33" s="67">
        <f>R33+T33</f>
        <v>0</v>
      </c>
      <c r="T33" s="67"/>
      <c r="U33" s="219"/>
      <c r="V33" s="72">
        <f t="shared" si="8"/>
        <v>3615</v>
      </c>
      <c r="W33" s="68"/>
      <c r="X33" s="67"/>
      <c r="Y33" s="67"/>
      <c r="Z33" s="715"/>
      <c r="AA33" s="716">
        <v>3615</v>
      </c>
      <c r="AB33" s="810">
        <v>2639</v>
      </c>
      <c r="AC33" s="67"/>
      <c r="AD33" s="67"/>
      <c r="AE33" s="67"/>
      <c r="AF33" s="717"/>
      <c r="AG33" s="717"/>
      <c r="AH33" s="179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.75">
      <c r="A34" s="762">
        <v>1</v>
      </c>
      <c r="B34" s="56" t="s">
        <v>121</v>
      </c>
      <c r="C34" s="111">
        <f t="shared" si="7"/>
        <v>0</v>
      </c>
      <c r="D34" s="180"/>
      <c r="E34" s="316"/>
      <c r="F34" s="102"/>
      <c r="G34" s="102"/>
      <c r="H34" s="101"/>
      <c r="I34" s="745">
        <f t="shared" si="2"/>
        <v>-137</v>
      </c>
      <c r="J34" s="102"/>
      <c r="K34" s="102"/>
      <c r="L34" s="102"/>
      <c r="M34" s="102"/>
      <c r="N34" s="102"/>
      <c r="O34" s="102"/>
      <c r="P34" s="180"/>
      <c r="Q34" s="748">
        <v>-137</v>
      </c>
      <c r="R34" s="748"/>
      <c r="S34" s="748">
        <f>R34+T34</f>
        <v>0</v>
      </c>
      <c r="T34" s="748"/>
      <c r="U34" s="765">
        <v>137</v>
      </c>
      <c r="V34" s="743">
        <f t="shared" si="8"/>
        <v>0</v>
      </c>
      <c r="W34" s="102"/>
      <c r="X34" s="316"/>
      <c r="Y34" s="316"/>
      <c r="Z34" s="712"/>
      <c r="AA34" s="713"/>
      <c r="AB34" s="809"/>
      <c r="AC34" s="316"/>
      <c r="AD34" s="316"/>
      <c r="AE34" s="316"/>
      <c r="AF34" s="714"/>
      <c r="AG34" s="714"/>
      <c r="AH34" s="181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2.75">
      <c r="A35" s="105">
        <v>3</v>
      </c>
      <c r="B35" s="56" t="s">
        <v>122</v>
      </c>
      <c r="C35" s="111">
        <f t="shared" si="7"/>
        <v>0</v>
      </c>
      <c r="D35" s="180"/>
      <c r="E35" s="316"/>
      <c r="F35" s="102"/>
      <c r="G35" s="102"/>
      <c r="H35" s="101"/>
      <c r="I35" s="101">
        <f t="shared" si="2"/>
        <v>5615</v>
      </c>
      <c r="J35" s="102"/>
      <c r="K35" s="102"/>
      <c r="L35" s="102"/>
      <c r="M35" s="102"/>
      <c r="N35" s="102"/>
      <c r="O35" s="102"/>
      <c r="P35" s="180"/>
      <c r="Q35" s="316">
        <v>5615</v>
      </c>
      <c r="R35" s="316"/>
      <c r="S35" s="316">
        <f aca="true" t="shared" si="9" ref="S35:S42">R35+T35</f>
        <v>0</v>
      </c>
      <c r="T35" s="316"/>
      <c r="U35" s="218"/>
      <c r="V35" s="104">
        <f t="shared" si="8"/>
        <v>5615</v>
      </c>
      <c r="W35" s="102"/>
      <c r="X35" s="316">
        <v>5615</v>
      </c>
      <c r="Y35" s="316"/>
      <c r="Z35" s="712"/>
      <c r="AA35" s="713"/>
      <c r="AB35" s="809"/>
      <c r="AC35" s="316"/>
      <c r="AD35" s="316"/>
      <c r="AE35" s="316"/>
      <c r="AF35" s="714"/>
      <c r="AG35" s="714"/>
      <c r="AH35" s="181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.75">
      <c r="A36" s="105">
        <v>3</v>
      </c>
      <c r="B36" s="56" t="s">
        <v>123</v>
      </c>
      <c r="C36" s="111">
        <f t="shared" si="7"/>
        <v>0</v>
      </c>
      <c r="D36" s="102"/>
      <c r="E36" s="102"/>
      <c r="F36" s="102"/>
      <c r="G36" s="102"/>
      <c r="H36" s="101"/>
      <c r="I36" s="101">
        <f t="shared" si="2"/>
        <v>14212</v>
      </c>
      <c r="J36" s="102">
        <v>790</v>
      </c>
      <c r="K36" s="102"/>
      <c r="L36" s="102"/>
      <c r="M36" s="102">
        <v>790</v>
      </c>
      <c r="N36" s="102"/>
      <c r="O36" s="102"/>
      <c r="P36" s="180"/>
      <c r="Q36" s="316">
        <v>3168</v>
      </c>
      <c r="R36" s="316">
        <v>10254</v>
      </c>
      <c r="S36" s="316">
        <f t="shared" si="9"/>
        <v>10254</v>
      </c>
      <c r="T36" s="316"/>
      <c r="U36" s="218"/>
      <c r="V36" s="104">
        <f t="shared" si="8"/>
        <v>14212</v>
      </c>
      <c r="W36" s="102">
        <v>14212</v>
      </c>
      <c r="X36" s="316"/>
      <c r="Y36" s="316"/>
      <c r="Z36" s="712"/>
      <c r="AA36" s="713"/>
      <c r="AB36" s="809"/>
      <c r="AC36" s="316"/>
      <c r="AD36" s="316"/>
      <c r="AE36" s="316"/>
      <c r="AF36" s="714"/>
      <c r="AG36" s="714"/>
      <c r="AH36" s="181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.75">
      <c r="A37" s="105">
        <v>1</v>
      </c>
      <c r="B37" s="172" t="s">
        <v>125</v>
      </c>
      <c r="C37" s="111">
        <f t="shared" si="7"/>
        <v>0</v>
      </c>
      <c r="D37" s="102"/>
      <c r="E37" s="102"/>
      <c r="F37" s="102"/>
      <c r="G37" s="102"/>
      <c r="H37" s="101"/>
      <c r="I37" s="766">
        <f t="shared" si="2"/>
        <v>-3056</v>
      </c>
      <c r="J37" s="102"/>
      <c r="K37" s="102"/>
      <c r="L37" s="102"/>
      <c r="M37" s="102"/>
      <c r="N37" s="102"/>
      <c r="O37" s="102"/>
      <c r="P37" s="180"/>
      <c r="Q37" s="316"/>
      <c r="R37" s="748">
        <v>-3056</v>
      </c>
      <c r="S37" s="316">
        <f t="shared" si="9"/>
        <v>0</v>
      </c>
      <c r="T37" s="748">
        <v>3056</v>
      </c>
      <c r="U37" s="218"/>
      <c r="V37" s="104">
        <f t="shared" si="8"/>
        <v>0</v>
      </c>
      <c r="W37" s="102"/>
      <c r="X37" s="316"/>
      <c r="Y37" s="316"/>
      <c r="Z37" s="712"/>
      <c r="AA37" s="713"/>
      <c r="AB37" s="809"/>
      <c r="AC37" s="316"/>
      <c r="AD37" s="316"/>
      <c r="AE37" s="316"/>
      <c r="AF37" s="714"/>
      <c r="AG37" s="714"/>
      <c r="AH37" s="181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>
      <c r="A38" s="105">
        <v>1</v>
      </c>
      <c r="B38" s="56" t="s">
        <v>124</v>
      </c>
      <c r="C38" s="111">
        <f t="shared" si="7"/>
        <v>0</v>
      </c>
      <c r="D38" s="102"/>
      <c r="E38" s="102"/>
      <c r="F38" s="102"/>
      <c r="G38" s="102"/>
      <c r="H38" s="101"/>
      <c r="I38" s="766">
        <f t="shared" si="2"/>
        <v>6564</v>
      </c>
      <c r="J38" s="102"/>
      <c r="K38" s="102"/>
      <c r="L38" s="102"/>
      <c r="M38" s="102"/>
      <c r="N38" s="102"/>
      <c r="O38" s="102"/>
      <c r="P38" s="180"/>
      <c r="Q38" s="316"/>
      <c r="R38" s="748">
        <v>6564</v>
      </c>
      <c r="S38" s="316">
        <f t="shared" si="9"/>
        <v>0</v>
      </c>
      <c r="T38" s="748">
        <v>-6564</v>
      </c>
      <c r="U38" s="218"/>
      <c r="V38" s="104">
        <f t="shared" si="8"/>
        <v>0</v>
      </c>
      <c r="W38" s="102"/>
      <c r="X38" s="316"/>
      <c r="Y38" s="316"/>
      <c r="Z38" s="712"/>
      <c r="AA38" s="713"/>
      <c r="AB38" s="809"/>
      <c r="AC38" s="316"/>
      <c r="AD38" s="316"/>
      <c r="AE38" s="316"/>
      <c r="AF38" s="714"/>
      <c r="AG38" s="714"/>
      <c r="AH38" s="181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3.5" thickBot="1">
      <c r="A39" s="105">
        <v>3</v>
      </c>
      <c r="B39" s="56" t="s">
        <v>124</v>
      </c>
      <c r="C39" s="111">
        <f t="shared" si="7"/>
        <v>0</v>
      </c>
      <c r="D39" s="102"/>
      <c r="E39" s="102"/>
      <c r="F39" s="102"/>
      <c r="G39" s="102"/>
      <c r="H39" s="101"/>
      <c r="I39" s="101">
        <f t="shared" si="2"/>
        <v>119100</v>
      </c>
      <c r="J39" s="102"/>
      <c r="K39" s="102"/>
      <c r="L39" s="102"/>
      <c r="M39" s="102"/>
      <c r="N39" s="102"/>
      <c r="O39" s="102"/>
      <c r="P39" s="180"/>
      <c r="Q39" s="316">
        <v>119100</v>
      </c>
      <c r="R39" s="316"/>
      <c r="S39" s="316">
        <f t="shared" si="9"/>
        <v>0</v>
      </c>
      <c r="T39" s="316"/>
      <c r="U39" s="218"/>
      <c r="V39" s="104">
        <f t="shared" si="8"/>
        <v>119100</v>
      </c>
      <c r="W39" s="102"/>
      <c r="X39" s="316">
        <v>119100</v>
      </c>
      <c r="Y39" s="316"/>
      <c r="Z39" s="712"/>
      <c r="AA39" s="713"/>
      <c r="AB39" s="809"/>
      <c r="AC39" s="316"/>
      <c r="AD39" s="316"/>
      <c r="AE39" s="316"/>
      <c r="AF39" s="714"/>
      <c r="AG39" s="714"/>
      <c r="AH39" s="181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 hidden="1">
      <c r="A40" s="105"/>
      <c r="B40" s="172"/>
      <c r="C40" s="101"/>
      <c r="D40" s="102"/>
      <c r="E40" s="102"/>
      <c r="F40" s="102"/>
      <c r="G40" s="102"/>
      <c r="H40" s="101"/>
      <c r="I40" s="101">
        <f t="shared" si="2"/>
        <v>0</v>
      </c>
      <c r="J40" s="102"/>
      <c r="K40" s="102"/>
      <c r="L40" s="102"/>
      <c r="M40" s="102"/>
      <c r="N40" s="102"/>
      <c r="O40" s="102"/>
      <c r="P40" s="180"/>
      <c r="Q40" s="316"/>
      <c r="R40" s="316"/>
      <c r="S40" s="316">
        <f t="shared" si="9"/>
        <v>0</v>
      </c>
      <c r="T40" s="316"/>
      <c r="U40" s="218"/>
      <c r="V40" s="104">
        <f t="shared" si="8"/>
        <v>0</v>
      </c>
      <c r="W40" s="102"/>
      <c r="X40" s="316"/>
      <c r="Y40" s="316"/>
      <c r="Z40" s="712"/>
      <c r="AA40" s="713"/>
      <c r="AB40" s="809"/>
      <c r="AC40" s="316"/>
      <c r="AD40" s="316"/>
      <c r="AE40" s="316"/>
      <c r="AF40" s="714"/>
      <c r="AG40" s="714"/>
      <c r="AH40" s="181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 hidden="1">
      <c r="A41" s="105"/>
      <c r="B41" s="172"/>
      <c r="C41" s="101"/>
      <c r="D41" s="102"/>
      <c r="E41" s="102"/>
      <c r="F41" s="102"/>
      <c r="G41" s="102"/>
      <c r="H41" s="101"/>
      <c r="I41" s="101">
        <f t="shared" si="2"/>
        <v>0</v>
      </c>
      <c r="J41" s="102"/>
      <c r="K41" s="102"/>
      <c r="L41" s="102"/>
      <c r="M41" s="102"/>
      <c r="N41" s="102"/>
      <c r="O41" s="102"/>
      <c r="P41" s="180"/>
      <c r="Q41" s="316"/>
      <c r="R41" s="316"/>
      <c r="S41" s="316">
        <f t="shared" si="9"/>
        <v>0</v>
      </c>
      <c r="T41" s="316"/>
      <c r="U41" s="218"/>
      <c r="V41" s="104">
        <f t="shared" si="8"/>
        <v>0</v>
      </c>
      <c r="W41" s="102"/>
      <c r="X41" s="316"/>
      <c r="Y41" s="316"/>
      <c r="Z41" s="712"/>
      <c r="AA41" s="713"/>
      <c r="AB41" s="809"/>
      <c r="AC41" s="316"/>
      <c r="AD41" s="316"/>
      <c r="AE41" s="316"/>
      <c r="AF41" s="714"/>
      <c r="AG41" s="714"/>
      <c r="AH41" s="181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3.5" hidden="1" thickBot="1">
      <c r="A42" s="105"/>
      <c r="B42" s="172"/>
      <c r="C42" s="101"/>
      <c r="D42" s="102"/>
      <c r="E42" s="102"/>
      <c r="F42" s="102"/>
      <c r="G42" s="102"/>
      <c r="H42" s="101"/>
      <c r="I42" s="101">
        <f>J42+N42+O42+P42+Q42</f>
        <v>0</v>
      </c>
      <c r="J42" s="102"/>
      <c r="K42" s="102"/>
      <c r="L42" s="102"/>
      <c r="M42" s="102"/>
      <c r="N42" s="102"/>
      <c r="O42" s="102"/>
      <c r="P42" s="180"/>
      <c r="Q42" s="316"/>
      <c r="R42" s="316"/>
      <c r="S42" s="316">
        <f t="shared" si="9"/>
        <v>0</v>
      </c>
      <c r="T42" s="316"/>
      <c r="U42" s="218"/>
      <c r="V42" s="104">
        <f t="shared" si="8"/>
        <v>0</v>
      </c>
      <c r="W42" s="102"/>
      <c r="X42" s="316"/>
      <c r="Y42" s="316"/>
      <c r="Z42" s="712"/>
      <c r="AA42" s="713"/>
      <c r="AB42" s="809"/>
      <c r="AC42" s="316"/>
      <c r="AD42" s="316"/>
      <c r="AE42" s="316"/>
      <c r="AF42" s="714"/>
      <c r="AG42" s="714"/>
      <c r="AH42" s="181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3.5" thickBot="1">
      <c r="A43" s="118"/>
      <c r="B43" s="36" t="s">
        <v>36</v>
      </c>
      <c r="C43" s="93">
        <f aca="true" t="shared" si="10" ref="C43:U43">SUM(C30:C42)</f>
        <v>0</v>
      </c>
      <c r="D43" s="94">
        <f t="shared" si="10"/>
        <v>0</v>
      </c>
      <c r="E43" s="94"/>
      <c r="F43" s="94"/>
      <c r="G43" s="94">
        <f t="shared" si="10"/>
        <v>0</v>
      </c>
      <c r="H43" s="93">
        <f t="shared" si="10"/>
        <v>0</v>
      </c>
      <c r="I43" s="93">
        <f t="shared" si="10"/>
        <v>34790</v>
      </c>
      <c r="J43" s="94">
        <f t="shared" si="10"/>
        <v>3584</v>
      </c>
      <c r="K43" s="94">
        <f t="shared" si="10"/>
        <v>2705</v>
      </c>
      <c r="L43" s="94">
        <f t="shared" si="10"/>
        <v>0</v>
      </c>
      <c r="M43" s="94">
        <f t="shared" si="10"/>
        <v>879</v>
      </c>
      <c r="N43" s="94">
        <f t="shared" si="10"/>
        <v>977</v>
      </c>
      <c r="O43" s="94">
        <f t="shared" si="10"/>
        <v>54</v>
      </c>
      <c r="P43" s="144">
        <f t="shared" si="10"/>
        <v>0</v>
      </c>
      <c r="Q43" s="146">
        <f t="shared" si="10"/>
        <v>22413</v>
      </c>
      <c r="R43" s="146">
        <f t="shared" si="10"/>
        <v>7762</v>
      </c>
      <c r="S43" s="146">
        <f t="shared" si="10"/>
        <v>-87629</v>
      </c>
      <c r="T43" s="146">
        <f t="shared" si="10"/>
        <v>-95391</v>
      </c>
      <c r="U43" s="221">
        <f t="shared" si="10"/>
        <v>137</v>
      </c>
      <c r="V43" s="95">
        <f>T43+I43+U43</f>
        <v>-60464</v>
      </c>
      <c r="W43" s="94">
        <f>SUM(W30:W42)</f>
        <v>-77671</v>
      </c>
      <c r="X43" s="146">
        <f>SUM(X30:X42)</f>
        <v>95268</v>
      </c>
      <c r="Y43" s="146">
        <f aca="true" t="shared" si="11" ref="Y43:AH43">SUM(Y30:Y42)</f>
        <v>-27131</v>
      </c>
      <c r="Z43" s="725">
        <f t="shared" si="11"/>
        <v>-54545</v>
      </c>
      <c r="AA43" s="726">
        <f t="shared" si="11"/>
        <v>3615</v>
      </c>
      <c r="AB43" s="811">
        <f t="shared" si="11"/>
        <v>2705</v>
      </c>
      <c r="AC43" s="146">
        <f t="shared" si="11"/>
        <v>89</v>
      </c>
      <c r="AD43" s="146">
        <f t="shared" si="11"/>
        <v>0</v>
      </c>
      <c r="AE43" s="146">
        <f t="shared" si="11"/>
        <v>0</v>
      </c>
      <c r="AF43" s="727">
        <f t="shared" si="11"/>
        <v>0</v>
      </c>
      <c r="AG43" s="727">
        <f t="shared" si="11"/>
        <v>0</v>
      </c>
      <c r="AH43" s="343">
        <f t="shared" si="11"/>
        <v>0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.75">
      <c r="A44" s="106">
        <v>3</v>
      </c>
      <c r="B44" s="776" t="s">
        <v>128</v>
      </c>
      <c r="C44" s="107">
        <f aca="true" t="shared" si="12" ref="C44:C56">D44+E44+G44</f>
        <v>0</v>
      </c>
      <c r="D44" s="108"/>
      <c r="E44" s="108"/>
      <c r="F44" s="108"/>
      <c r="G44" s="108"/>
      <c r="H44" s="107"/>
      <c r="I44" s="107">
        <f aca="true" t="shared" si="13" ref="I44:I56">J44+N44+O44+P44+Q44+R44</f>
        <v>0</v>
      </c>
      <c r="J44" s="108">
        <f>K44+M44</f>
        <v>0</v>
      </c>
      <c r="K44" s="108"/>
      <c r="L44" s="108">
        <v>241</v>
      </c>
      <c r="M44" s="108"/>
      <c r="N44" s="108"/>
      <c r="O44" s="108"/>
      <c r="P44" s="183"/>
      <c r="Q44" s="225"/>
      <c r="R44" s="225"/>
      <c r="S44" s="225">
        <f aca="true" t="shared" si="14" ref="S44:S56">R44+T44</f>
        <v>0</v>
      </c>
      <c r="T44" s="225"/>
      <c r="U44" s="579"/>
      <c r="V44" s="110">
        <f>I44+T44+U44</f>
        <v>0</v>
      </c>
      <c r="W44" s="108"/>
      <c r="X44" s="225"/>
      <c r="Y44" s="225"/>
      <c r="Z44" s="728"/>
      <c r="AA44" s="729"/>
      <c r="AB44" s="812"/>
      <c r="AC44" s="225"/>
      <c r="AD44" s="225"/>
      <c r="AE44" s="225"/>
      <c r="AF44" s="730"/>
      <c r="AG44" s="730"/>
      <c r="AH44" s="18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.75">
      <c r="A45" s="100">
        <v>1</v>
      </c>
      <c r="B45" s="171" t="s">
        <v>129</v>
      </c>
      <c r="C45" s="111">
        <f t="shared" si="12"/>
        <v>0</v>
      </c>
      <c r="D45" s="112"/>
      <c r="E45" s="112"/>
      <c r="F45" s="112"/>
      <c r="G45" s="112"/>
      <c r="H45" s="111"/>
      <c r="I45" s="777">
        <f t="shared" si="13"/>
        <v>26632</v>
      </c>
      <c r="J45" s="778"/>
      <c r="K45" s="778"/>
      <c r="L45" s="778"/>
      <c r="M45" s="778"/>
      <c r="N45" s="778"/>
      <c r="O45" s="778"/>
      <c r="P45" s="780"/>
      <c r="Q45" s="783"/>
      <c r="R45" s="783">
        <v>26632</v>
      </c>
      <c r="S45" s="783">
        <f t="shared" si="14"/>
        <v>0</v>
      </c>
      <c r="T45" s="783">
        <v>-26632</v>
      </c>
      <c r="U45" s="580"/>
      <c r="V45" s="114">
        <f aca="true" t="shared" si="15" ref="V45:V56">I45+T45+U45</f>
        <v>0</v>
      </c>
      <c r="W45" s="112"/>
      <c r="X45" s="226"/>
      <c r="Y45" s="226"/>
      <c r="Z45" s="731"/>
      <c r="AA45" s="732"/>
      <c r="AB45" s="813"/>
      <c r="AC45" s="226"/>
      <c r="AD45" s="226"/>
      <c r="AE45" s="226"/>
      <c r="AF45" s="733"/>
      <c r="AG45" s="733"/>
      <c r="AH45" s="186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.75">
      <c r="A46" s="100">
        <v>3</v>
      </c>
      <c r="B46" s="171" t="s">
        <v>130</v>
      </c>
      <c r="C46" s="111">
        <f t="shared" si="12"/>
        <v>0</v>
      </c>
      <c r="D46" s="112"/>
      <c r="E46" s="112"/>
      <c r="F46" s="112"/>
      <c r="G46" s="112"/>
      <c r="H46" s="111"/>
      <c r="I46" s="111">
        <f t="shared" si="13"/>
        <v>75819</v>
      </c>
      <c r="J46" s="112">
        <v>55342</v>
      </c>
      <c r="K46" s="112">
        <v>55342</v>
      </c>
      <c r="L46" s="112"/>
      <c r="M46" s="112"/>
      <c r="N46" s="112">
        <v>19370</v>
      </c>
      <c r="O46" s="112">
        <v>1107</v>
      </c>
      <c r="P46" s="185"/>
      <c r="Q46" s="226"/>
      <c r="R46" s="226"/>
      <c r="S46" s="226">
        <f t="shared" si="14"/>
        <v>0</v>
      </c>
      <c r="T46" s="226"/>
      <c r="U46" s="580"/>
      <c r="V46" s="114">
        <f t="shared" si="15"/>
        <v>75819</v>
      </c>
      <c r="W46" s="112">
        <v>75819</v>
      </c>
      <c r="X46" s="226"/>
      <c r="Y46" s="226"/>
      <c r="Z46" s="731"/>
      <c r="AA46" s="732"/>
      <c r="AB46" s="813">
        <v>55342</v>
      </c>
      <c r="AC46" s="226"/>
      <c r="AD46" s="226"/>
      <c r="AE46" s="226"/>
      <c r="AF46" s="733"/>
      <c r="AG46" s="733"/>
      <c r="AH46" s="186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.75">
      <c r="A47" s="100">
        <v>3</v>
      </c>
      <c r="B47" s="171" t="s">
        <v>131</v>
      </c>
      <c r="C47" s="111">
        <f t="shared" si="12"/>
        <v>0</v>
      </c>
      <c r="D47" s="112"/>
      <c r="E47" s="112"/>
      <c r="F47" s="112"/>
      <c r="G47" s="112"/>
      <c r="H47" s="111"/>
      <c r="I47" s="111">
        <f t="shared" si="13"/>
        <v>4000</v>
      </c>
      <c r="J47" s="112"/>
      <c r="K47" s="112"/>
      <c r="L47" s="112"/>
      <c r="M47" s="112"/>
      <c r="N47" s="112"/>
      <c r="O47" s="112"/>
      <c r="P47" s="185"/>
      <c r="Q47" s="226"/>
      <c r="R47" s="226">
        <v>4000</v>
      </c>
      <c r="S47" s="226">
        <f t="shared" si="14"/>
        <v>78656</v>
      </c>
      <c r="T47" s="226">
        <v>74656</v>
      </c>
      <c r="U47" s="580"/>
      <c r="V47" s="114">
        <f t="shared" si="15"/>
        <v>78656</v>
      </c>
      <c r="W47" s="112">
        <v>78656</v>
      </c>
      <c r="X47" s="226"/>
      <c r="Y47" s="226"/>
      <c r="Z47" s="731"/>
      <c r="AA47" s="732"/>
      <c r="AB47" s="813"/>
      <c r="AC47" s="226"/>
      <c r="AD47" s="226"/>
      <c r="AE47" s="226"/>
      <c r="AF47" s="733"/>
      <c r="AG47" s="733"/>
      <c r="AH47" s="186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>
      <c r="A48" s="787">
        <v>1</v>
      </c>
      <c r="B48" s="171" t="s">
        <v>132</v>
      </c>
      <c r="C48" s="111">
        <f t="shared" si="12"/>
        <v>0</v>
      </c>
      <c r="D48" s="112"/>
      <c r="E48" s="112"/>
      <c r="F48" s="112"/>
      <c r="G48" s="112"/>
      <c r="H48" s="111"/>
      <c r="I48" s="777">
        <f t="shared" si="13"/>
        <v>1999</v>
      </c>
      <c r="J48" s="112"/>
      <c r="K48" s="112"/>
      <c r="L48" s="112"/>
      <c r="M48" s="112"/>
      <c r="N48" s="112"/>
      <c r="O48" s="112"/>
      <c r="P48" s="185"/>
      <c r="Q48" s="226"/>
      <c r="R48" s="783">
        <v>1999</v>
      </c>
      <c r="S48" s="783">
        <f t="shared" si="14"/>
        <v>0</v>
      </c>
      <c r="T48" s="783">
        <v>-1999</v>
      </c>
      <c r="U48" s="1150"/>
      <c r="V48" s="114">
        <f t="shared" si="15"/>
        <v>0</v>
      </c>
      <c r="W48" s="112"/>
      <c r="X48" s="226"/>
      <c r="Y48" s="226"/>
      <c r="Z48" s="731"/>
      <c r="AA48" s="732"/>
      <c r="AB48" s="813"/>
      <c r="AC48" s="226"/>
      <c r="AD48" s="226"/>
      <c r="AE48" s="226"/>
      <c r="AF48" s="733"/>
      <c r="AG48" s="733"/>
      <c r="AH48" s="186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>
      <c r="A49" s="227">
        <v>3</v>
      </c>
      <c r="B49" s="171" t="s">
        <v>133</v>
      </c>
      <c r="C49" s="111">
        <f t="shared" si="12"/>
        <v>0</v>
      </c>
      <c r="D49" s="112"/>
      <c r="E49" s="112"/>
      <c r="F49" s="112"/>
      <c r="G49" s="112"/>
      <c r="H49" s="111"/>
      <c r="I49" s="111">
        <f t="shared" si="13"/>
        <v>0</v>
      </c>
      <c r="J49" s="112">
        <f>K49+M49</f>
        <v>0</v>
      </c>
      <c r="K49" s="112"/>
      <c r="L49" s="112"/>
      <c r="M49" s="112"/>
      <c r="N49" s="112"/>
      <c r="O49" s="112"/>
      <c r="P49" s="185"/>
      <c r="Q49" s="226"/>
      <c r="R49" s="226"/>
      <c r="S49" s="226">
        <f t="shared" si="14"/>
        <v>0</v>
      </c>
      <c r="T49" s="226"/>
      <c r="U49" s="580"/>
      <c r="V49" s="114">
        <f t="shared" si="15"/>
        <v>0</v>
      </c>
      <c r="W49" s="112">
        <v>-31567</v>
      </c>
      <c r="X49" s="226">
        <v>31567</v>
      </c>
      <c r="Y49" s="226"/>
      <c r="Z49" s="731"/>
      <c r="AA49" s="732"/>
      <c r="AB49" s="813"/>
      <c r="AC49" s="226"/>
      <c r="AD49" s="226"/>
      <c r="AE49" s="226"/>
      <c r="AF49" s="733"/>
      <c r="AG49" s="733"/>
      <c r="AH49" s="186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.75">
      <c r="A50" s="100">
        <v>3</v>
      </c>
      <c r="B50" s="171" t="s">
        <v>134</v>
      </c>
      <c r="C50" s="111">
        <f t="shared" si="12"/>
        <v>0</v>
      </c>
      <c r="D50" s="112"/>
      <c r="E50" s="112"/>
      <c r="F50" s="112"/>
      <c r="G50" s="112"/>
      <c r="H50" s="111"/>
      <c r="I50" s="111">
        <f t="shared" si="13"/>
        <v>10500</v>
      </c>
      <c r="J50" s="112"/>
      <c r="K50" s="112"/>
      <c r="L50" s="112"/>
      <c r="M50" s="112"/>
      <c r="N50" s="112"/>
      <c r="O50" s="112"/>
      <c r="P50" s="185"/>
      <c r="Q50" s="226"/>
      <c r="R50" s="226">
        <v>10500</v>
      </c>
      <c r="S50" s="226">
        <f t="shared" si="14"/>
        <v>10500</v>
      </c>
      <c r="T50" s="226"/>
      <c r="U50" s="580"/>
      <c r="V50" s="114">
        <f t="shared" si="15"/>
        <v>10500</v>
      </c>
      <c r="W50" s="112"/>
      <c r="X50" s="226"/>
      <c r="Y50" s="226"/>
      <c r="Z50" s="731">
        <v>10500</v>
      </c>
      <c r="AA50" s="732"/>
      <c r="AB50" s="813"/>
      <c r="AC50" s="226"/>
      <c r="AD50" s="226"/>
      <c r="AE50" s="226"/>
      <c r="AF50" s="733"/>
      <c r="AG50" s="733"/>
      <c r="AH50" s="186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.75">
      <c r="A51" s="100">
        <v>3</v>
      </c>
      <c r="B51" s="171" t="s">
        <v>135</v>
      </c>
      <c r="C51" s="111">
        <f t="shared" si="12"/>
        <v>0</v>
      </c>
      <c r="D51" s="112"/>
      <c r="E51" s="112"/>
      <c r="F51" s="112"/>
      <c r="G51" s="112"/>
      <c r="H51" s="111"/>
      <c r="I51" s="111">
        <f t="shared" si="13"/>
        <v>0</v>
      </c>
      <c r="J51" s="112"/>
      <c r="K51" s="112"/>
      <c r="L51" s="112"/>
      <c r="M51" s="112"/>
      <c r="N51" s="112"/>
      <c r="O51" s="112"/>
      <c r="P51" s="185"/>
      <c r="Q51" s="226"/>
      <c r="R51" s="226"/>
      <c r="S51" s="226">
        <f t="shared" si="14"/>
        <v>0</v>
      </c>
      <c r="T51" s="226"/>
      <c r="U51" s="580"/>
      <c r="V51" s="114">
        <f t="shared" si="15"/>
        <v>0</v>
      </c>
      <c r="W51" s="112">
        <v>1190</v>
      </c>
      <c r="X51" s="226"/>
      <c r="Y51" s="226">
        <v>-1190</v>
      </c>
      <c r="Z51" s="731"/>
      <c r="AA51" s="732"/>
      <c r="AB51" s="813"/>
      <c r="AC51" s="226"/>
      <c r="AD51" s="226"/>
      <c r="AE51" s="226"/>
      <c r="AF51" s="733"/>
      <c r="AG51" s="733"/>
      <c r="AH51" s="186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>
      <c r="A52" s="787">
        <v>1</v>
      </c>
      <c r="B52" s="171" t="s">
        <v>136</v>
      </c>
      <c r="C52" s="111">
        <f t="shared" si="12"/>
        <v>0</v>
      </c>
      <c r="D52" s="112"/>
      <c r="E52" s="112"/>
      <c r="F52" s="112"/>
      <c r="G52" s="112"/>
      <c r="H52" s="111"/>
      <c r="I52" s="777">
        <f t="shared" si="13"/>
        <v>-810</v>
      </c>
      <c r="J52" s="778"/>
      <c r="K52" s="778"/>
      <c r="L52" s="778"/>
      <c r="M52" s="778"/>
      <c r="N52" s="778"/>
      <c r="O52" s="778"/>
      <c r="P52" s="780"/>
      <c r="Q52" s="783"/>
      <c r="R52" s="783">
        <v>-810</v>
      </c>
      <c r="S52" s="783">
        <f t="shared" si="14"/>
        <v>0</v>
      </c>
      <c r="T52" s="783">
        <v>810</v>
      </c>
      <c r="U52" s="1150"/>
      <c r="V52" s="781">
        <f t="shared" si="15"/>
        <v>0</v>
      </c>
      <c r="W52" s="778"/>
      <c r="X52" s="783"/>
      <c r="Y52" s="783"/>
      <c r="Z52" s="795"/>
      <c r="AA52" s="796"/>
      <c r="AB52" s="814"/>
      <c r="AC52" s="783"/>
      <c r="AD52" s="226"/>
      <c r="AE52" s="226"/>
      <c r="AF52" s="733"/>
      <c r="AG52" s="733"/>
      <c r="AH52" s="186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.75">
      <c r="A53" s="205">
        <v>3</v>
      </c>
      <c r="B53" s="171" t="s">
        <v>137</v>
      </c>
      <c r="C53" s="111">
        <f t="shared" si="12"/>
        <v>0</v>
      </c>
      <c r="D53" s="112"/>
      <c r="E53" s="112"/>
      <c r="F53" s="112"/>
      <c r="G53" s="112"/>
      <c r="H53" s="111"/>
      <c r="I53" s="111">
        <f t="shared" si="13"/>
        <v>2898</v>
      </c>
      <c r="J53" s="112">
        <f>K53+M53</f>
        <v>0</v>
      </c>
      <c r="K53" s="112"/>
      <c r="L53" s="112"/>
      <c r="M53" s="112"/>
      <c r="N53" s="112"/>
      <c r="O53" s="112"/>
      <c r="P53" s="185"/>
      <c r="Q53" s="226">
        <v>2898</v>
      </c>
      <c r="R53" s="226"/>
      <c r="S53" s="226">
        <f t="shared" si="14"/>
        <v>0</v>
      </c>
      <c r="T53" s="226"/>
      <c r="U53" s="580"/>
      <c r="V53" s="114">
        <f t="shared" si="15"/>
        <v>2898</v>
      </c>
      <c r="W53" s="112"/>
      <c r="X53" s="226">
        <v>2898</v>
      </c>
      <c r="Y53" s="226"/>
      <c r="Z53" s="731"/>
      <c r="AA53" s="732"/>
      <c r="AB53" s="813"/>
      <c r="AC53" s="226"/>
      <c r="AD53" s="226"/>
      <c r="AE53" s="226"/>
      <c r="AF53" s="733"/>
      <c r="AG53" s="733"/>
      <c r="AH53" s="186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>
      <c r="A54" s="787">
        <v>1</v>
      </c>
      <c r="B54" s="171" t="s">
        <v>138</v>
      </c>
      <c r="C54" s="111">
        <f t="shared" si="12"/>
        <v>0</v>
      </c>
      <c r="D54" s="112"/>
      <c r="E54" s="112"/>
      <c r="F54" s="112"/>
      <c r="G54" s="112"/>
      <c r="H54" s="111"/>
      <c r="I54" s="777">
        <f t="shared" si="13"/>
        <v>17000</v>
      </c>
      <c r="J54" s="112"/>
      <c r="K54" s="112"/>
      <c r="L54" s="112"/>
      <c r="M54" s="112"/>
      <c r="N54" s="112"/>
      <c r="O54" s="112"/>
      <c r="P54" s="185"/>
      <c r="Q54" s="226"/>
      <c r="R54" s="783">
        <v>17000</v>
      </c>
      <c r="S54" s="783">
        <f t="shared" si="14"/>
        <v>0</v>
      </c>
      <c r="T54" s="783">
        <v>-17000</v>
      </c>
      <c r="U54" s="580"/>
      <c r="V54" s="114">
        <f t="shared" si="15"/>
        <v>0</v>
      </c>
      <c r="W54" s="112"/>
      <c r="X54" s="226"/>
      <c r="Y54" s="226"/>
      <c r="Z54" s="731"/>
      <c r="AA54" s="732"/>
      <c r="AB54" s="813"/>
      <c r="AC54" s="226"/>
      <c r="AD54" s="226"/>
      <c r="AE54" s="226"/>
      <c r="AF54" s="733"/>
      <c r="AG54" s="733"/>
      <c r="AH54" s="186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2.75">
      <c r="A55" s="787">
        <v>1</v>
      </c>
      <c r="B55" s="171" t="s">
        <v>139</v>
      </c>
      <c r="C55" s="111">
        <f t="shared" si="12"/>
        <v>0</v>
      </c>
      <c r="D55" s="112"/>
      <c r="E55" s="112"/>
      <c r="F55" s="112"/>
      <c r="G55" s="112"/>
      <c r="H55" s="111"/>
      <c r="I55" s="777">
        <f t="shared" si="13"/>
        <v>5535</v>
      </c>
      <c r="J55" s="112"/>
      <c r="K55" s="112"/>
      <c r="L55" s="112"/>
      <c r="M55" s="112"/>
      <c r="N55" s="112"/>
      <c r="O55" s="112"/>
      <c r="P55" s="185"/>
      <c r="Q55" s="226"/>
      <c r="R55" s="783">
        <v>5535</v>
      </c>
      <c r="S55" s="783">
        <f t="shared" si="14"/>
        <v>0</v>
      </c>
      <c r="T55" s="783">
        <v>-5535</v>
      </c>
      <c r="U55" s="580"/>
      <c r="V55" s="114">
        <f t="shared" si="15"/>
        <v>0</v>
      </c>
      <c r="W55" s="112"/>
      <c r="X55" s="226"/>
      <c r="Y55" s="226"/>
      <c r="Z55" s="731"/>
      <c r="AA55" s="732"/>
      <c r="AB55" s="813"/>
      <c r="AC55" s="226"/>
      <c r="AD55" s="226"/>
      <c r="AE55" s="226"/>
      <c r="AF55" s="733"/>
      <c r="AG55" s="733"/>
      <c r="AH55" s="186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3.5" thickBot="1">
      <c r="A56" s="787">
        <v>1</v>
      </c>
      <c r="B56" s="797" t="s">
        <v>140</v>
      </c>
      <c r="C56" s="111">
        <f t="shared" si="12"/>
        <v>0</v>
      </c>
      <c r="D56" s="112"/>
      <c r="E56" s="112"/>
      <c r="F56" s="112"/>
      <c r="G56" s="112"/>
      <c r="H56" s="111"/>
      <c r="I56" s="111">
        <f t="shared" si="13"/>
        <v>90</v>
      </c>
      <c r="J56" s="112"/>
      <c r="K56" s="112"/>
      <c r="L56" s="112"/>
      <c r="M56" s="112"/>
      <c r="N56" s="112"/>
      <c r="O56" s="112"/>
      <c r="P56" s="185"/>
      <c r="Q56" s="226"/>
      <c r="R56" s="783">
        <v>90</v>
      </c>
      <c r="S56" s="783">
        <f t="shared" si="14"/>
        <v>0</v>
      </c>
      <c r="T56" s="783">
        <v>-90</v>
      </c>
      <c r="U56" s="580"/>
      <c r="V56" s="114">
        <f t="shared" si="15"/>
        <v>0</v>
      </c>
      <c r="W56" s="112"/>
      <c r="X56" s="226"/>
      <c r="Y56" s="226"/>
      <c r="Z56" s="731"/>
      <c r="AA56" s="732"/>
      <c r="AB56" s="813"/>
      <c r="AC56" s="226"/>
      <c r="AD56" s="226"/>
      <c r="AE56" s="226"/>
      <c r="AF56" s="733"/>
      <c r="AG56" s="733"/>
      <c r="AH56" s="186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5" ht="13.5" thickBot="1">
      <c r="A57" s="118"/>
      <c r="B57" s="36" t="s">
        <v>37</v>
      </c>
      <c r="C57" s="88">
        <f aca="true" t="shared" si="16" ref="C57:W57">SUM(C44:C56)</f>
        <v>0</v>
      </c>
      <c r="D57" s="88">
        <f t="shared" si="16"/>
        <v>0</v>
      </c>
      <c r="E57" s="88"/>
      <c r="F57" s="88"/>
      <c r="G57" s="88">
        <f t="shared" si="16"/>
        <v>0</v>
      </c>
      <c r="H57" s="88">
        <f t="shared" si="16"/>
        <v>0</v>
      </c>
      <c r="I57" s="88">
        <f t="shared" si="16"/>
        <v>143663</v>
      </c>
      <c r="J57" s="88">
        <f t="shared" si="16"/>
        <v>55342</v>
      </c>
      <c r="K57" s="143">
        <f t="shared" si="16"/>
        <v>55342</v>
      </c>
      <c r="L57" s="90">
        <f t="shared" si="16"/>
        <v>241</v>
      </c>
      <c r="M57" s="88">
        <f t="shared" si="16"/>
        <v>0</v>
      </c>
      <c r="N57" s="88">
        <f t="shared" si="16"/>
        <v>19370</v>
      </c>
      <c r="O57" s="88">
        <f t="shared" si="16"/>
        <v>1107</v>
      </c>
      <c r="P57" s="143">
        <f t="shared" si="16"/>
        <v>0</v>
      </c>
      <c r="Q57" s="90">
        <f t="shared" si="16"/>
        <v>2898</v>
      </c>
      <c r="R57" s="90">
        <f t="shared" si="16"/>
        <v>64946</v>
      </c>
      <c r="S57" s="90">
        <f t="shared" si="16"/>
        <v>89156</v>
      </c>
      <c r="T57" s="90">
        <f t="shared" si="16"/>
        <v>24210</v>
      </c>
      <c r="U57" s="182">
        <f t="shared" si="16"/>
        <v>0</v>
      </c>
      <c r="V57" s="91">
        <f t="shared" si="16"/>
        <v>167873</v>
      </c>
      <c r="W57" s="89">
        <f t="shared" si="16"/>
        <v>124098</v>
      </c>
      <c r="X57" s="90">
        <f>SUM(X44:X56)</f>
        <v>34465</v>
      </c>
      <c r="Y57" s="90">
        <f>SUM(Y44:Y56)</f>
        <v>-1190</v>
      </c>
      <c r="Z57" s="182">
        <f>SUM(Z44:Z56)</f>
        <v>10500</v>
      </c>
      <c r="AA57" s="120"/>
      <c r="AB57" s="815">
        <f>SUM(AB44:AB56)</f>
        <v>55342</v>
      </c>
      <c r="AC57" s="90"/>
      <c r="AD57" s="90"/>
      <c r="AE57" s="90"/>
      <c r="AF57" s="90"/>
      <c r="AG57" s="90"/>
      <c r="AH57" s="120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2.75">
      <c r="A58" s="106">
        <v>3</v>
      </c>
      <c r="B58" s="899" t="s">
        <v>147</v>
      </c>
      <c r="C58" s="107">
        <f>D58+E58+G58</f>
        <v>0</v>
      </c>
      <c r="D58" s="108"/>
      <c r="E58" s="108"/>
      <c r="F58" s="108"/>
      <c r="G58" s="108"/>
      <c r="H58" s="107"/>
      <c r="I58" s="111">
        <f aca="true" t="shared" si="17" ref="I58:I84">J58+N58+O58+P58+Q58+R58</f>
        <v>7562</v>
      </c>
      <c r="J58" s="108">
        <f>K58+M58</f>
        <v>219</v>
      </c>
      <c r="K58" s="826">
        <v>219</v>
      </c>
      <c r="L58" s="827">
        <v>219</v>
      </c>
      <c r="M58" s="828"/>
      <c r="N58" s="828">
        <v>77</v>
      </c>
      <c r="O58" s="828">
        <v>4</v>
      </c>
      <c r="P58" s="826"/>
      <c r="Q58" s="827">
        <v>5762</v>
      </c>
      <c r="R58" s="827">
        <v>1500</v>
      </c>
      <c r="S58" s="827">
        <f aca="true" t="shared" si="18" ref="S58:S84">R58+T58</f>
        <v>1500</v>
      </c>
      <c r="T58" s="827"/>
      <c r="U58" s="576"/>
      <c r="V58" s="114">
        <f>I58+T58</f>
        <v>7562</v>
      </c>
      <c r="W58" s="108"/>
      <c r="X58" s="225"/>
      <c r="Y58" s="225"/>
      <c r="Z58" s="728"/>
      <c r="AA58" s="840">
        <v>7562</v>
      </c>
      <c r="AB58" s="841">
        <v>219</v>
      </c>
      <c r="AC58" s="225"/>
      <c r="AD58" s="225"/>
      <c r="AE58" s="225"/>
      <c r="AF58" s="730"/>
      <c r="AG58" s="730"/>
      <c r="AH58" s="18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2.75">
      <c r="A59" s="51">
        <v>3</v>
      </c>
      <c r="B59" s="900" t="s">
        <v>148</v>
      </c>
      <c r="C59" s="111">
        <f>D59+E59+G59</f>
        <v>0</v>
      </c>
      <c r="D59" s="122"/>
      <c r="E59" s="122"/>
      <c r="F59" s="122"/>
      <c r="G59" s="122"/>
      <c r="H59" s="121"/>
      <c r="I59" s="111">
        <f t="shared" si="17"/>
        <v>8318</v>
      </c>
      <c r="J59" s="122">
        <f>K59+M59</f>
        <v>962</v>
      </c>
      <c r="K59" s="829">
        <v>962</v>
      </c>
      <c r="L59" s="438"/>
      <c r="M59" s="830"/>
      <c r="N59" s="830">
        <v>337</v>
      </c>
      <c r="O59" s="830">
        <v>19</v>
      </c>
      <c r="P59" s="829"/>
      <c r="Q59" s="438"/>
      <c r="R59" s="438">
        <v>7000</v>
      </c>
      <c r="S59" s="438">
        <f t="shared" si="18"/>
        <v>7000</v>
      </c>
      <c r="T59" s="438"/>
      <c r="U59" s="576"/>
      <c r="V59" s="124">
        <f aca="true" t="shared" si="19" ref="V59:V66">I59+T59</f>
        <v>8318</v>
      </c>
      <c r="W59" s="830">
        <v>8318</v>
      </c>
      <c r="X59" s="344"/>
      <c r="Y59" s="344"/>
      <c r="Z59" s="734"/>
      <c r="AA59" s="842"/>
      <c r="AB59" s="843">
        <v>962</v>
      </c>
      <c r="AC59" s="344"/>
      <c r="AD59" s="344"/>
      <c r="AE59" s="344"/>
      <c r="AF59" s="735"/>
      <c r="AG59" s="735"/>
      <c r="AH59" s="346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2.75">
      <c r="A60" s="51">
        <v>3</v>
      </c>
      <c r="B60" s="56" t="s">
        <v>149</v>
      </c>
      <c r="C60" s="111">
        <f>D60+E60+G60</f>
        <v>0</v>
      </c>
      <c r="D60" s="122"/>
      <c r="E60" s="122"/>
      <c r="F60" s="122"/>
      <c r="G60" s="122"/>
      <c r="H60" s="121"/>
      <c r="I60" s="111">
        <f t="shared" si="17"/>
        <v>0</v>
      </c>
      <c r="J60" s="122">
        <f>K60+M60</f>
        <v>116</v>
      </c>
      <c r="K60" s="829">
        <v>116</v>
      </c>
      <c r="L60" s="438"/>
      <c r="M60" s="830"/>
      <c r="N60" s="830">
        <v>40</v>
      </c>
      <c r="O60" s="830">
        <v>2</v>
      </c>
      <c r="P60" s="829"/>
      <c r="Q60" s="438">
        <v>-158</v>
      </c>
      <c r="R60" s="438"/>
      <c r="S60" s="438">
        <f t="shared" si="18"/>
        <v>0</v>
      </c>
      <c r="T60" s="438"/>
      <c r="U60" s="576"/>
      <c r="V60" s="114">
        <f t="shared" si="19"/>
        <v>0</v>
      </c>
      <c r="W60" s="830"/>
      <c r="X60" s="344"/>
      <c r="Y60" s="344"/>
      <c r="Z60" s="734"/>
      <c r="AA60" s="842"/>
      <c r="AB60" s="843">
        <v>116</v>
      </c>
      <c r="AC60" s="344"/>
      <c r="AD60" s="344"/>
      <c r="AE60" s="344"/>
      <c r="AF60" s="735"/>
      <c r="AG60" s="735"/>
      <c r="AH60" s="346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12.75">
      <c r="A61" s="51">
        <v>3</v>
      </c>
      <c r="B61" s="56" t="s">
        <v>150</v>
      </c>
      <c r="C61" s="111">
        <f aca="true" t="shared" si="20" ref="C61:C80">D61+E61+G61</f>
        <v>0</v>
      </c>
      <c r="D61" s="122"/>
      <c r="E61" s="122"/>
      <c r="F61" s="122"/>
      <c r="G61" s="122"/>
      <c r="H61" s="121"/>
      <c r="I61" s="111">
        <f t="shared" si="17"/>
        <v>0</v>
      </c>
      <c r="J61" s="122">
        <f>K61+M61</f>
        <v>0</v>
      </c>
      <c r="K61" s="829">
        <v>-40</v>
      </c>
      <c r="L61" s="438"/>
      <c r="M61" s="830">
        <v>40</v>
      </c>
      <c r="N61" s="830"/>
      <c r="O61" s="830"/>
      <c r="P61" s="829"/>
      <c r="Q61" s="438"/>
      <c r="R61" s="438"/>
      <c r="S61" s="438">
        <f t="shared" si="18"/>
        <v>0</v>
      </c>
      <c r="T61" s="438"/>
      <c r="U61" s="576"/>
      <c r="V61" s="114">
        <f>I61+T61</f>
        <v>0</v>
      </c>
      <c r="W61" s="830"/>
      <c r="X61" s="344"/>
      <c r="Y61" s="344"/>
      <c r="Z61" s="734"/>
      <c r="AA61" s="842"/>
      <c r="AB61" s="843">
        <v>-40</v>
      </c>
      <c r="AC61" s="344"/>
      <c r="AD61" s="344"/>
      <c r="AE61" s="344"/>
      <c r="AF61" s="735"/>
      <c r="AG61" s="735"/>
      <c r="AH61" s="34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2.75">
      <c r="A62" s="51">
        <v>3</v>
      </c>
      <c r="B62" s="56" t="s">
        <v>151</v>
      </c>
      <c r="C62" s="111">
        <f t="shared" si="20"/>
        <v>0</v>
      </c>
      <c r="D62" s="122"/>
      <c r="E62" s="122"/>
      <c r="F62" s="122"/>
      <c r="G62" s="122"/>
      <c r="H62" s="121"/>
      <c r="I62" s="111">
        <f t="shared" si="17"/>
        <v>0</v>
      </c>
      <c r="J62" s="122">
        <f aca="true" t="shared" si="21" ref="J62:J84">K62+M62</f>
        <v>0</v>
      </c>
      <c r="K62" s="829"/>
      <c r="L62" s="438"/>
      <c r="M62" s="830"/>
      <c r="N62" s="830"/>
      <c r="O62" s="830"/>
      <c r="P62" s="829"/>
      <c r="Q62" s="438">
        <v>800</v>
      </c>
      <c r="R62" s="438">
        <v>-800</v>
      </c>
      <c r="S62" s="438">
        <f t="shared" si="18"/>
        <v>-800</v>
      </c>
      <c r="T62" s="438"/>
      <c r="U62" s="576"/>
      <c r="V62" s="114">
        <f>I62+T62</f>
        <v>0</v>
      </c>
      <c r="W62" s="830"/>
      <c r="X62" s="344"/>
      <c r="Y62" s="344"/>
      <c r="Z62" s="734"/>
      <c r="AA62" s="842"/>
      <c r="AB62" s="843"/>
      <c r="AC62" s="344"/>
      <c r="AD62" s="344"/>
      <c r="AE62" s="344"/>
      <c r="AF62" s="735"/>
      <c r="AG62" s="735"/>
      <c r="AH62" s="346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2.75">
      <c r="A63" s="847">
        <v>1</v>
      </c>
      <c r="B63" s="56" t="s">
        <v>152</v>
      </c>
      <c r="C63" s="111">
        <f t="shared" si="20"/>
        <v>0</v>
      </c>
      <c r="D63" s="122"/>
      <c r="E63" s="122"/>
      <c r="F63" s="122"/>
      <c r="G63" s="122"/>
      <c r="H63" s="121"/>
      <c r="I63" s="777">
        <f t="shared" si="17"/>
        <v>-6438</v>
      </c>
      <c r="J63" s="122">
        <f t="shared" si="21"/>
        <v>0</v>
      </c>
      <c r="K63" s="829"/>
      <c r="L63" s="438"/>
      <c r="M63" s="830"/>
      <c r="N63" s="830"/>
      <c r="O63" s="830"/>
      <c r="P63" s="829"/>
      <c r="Q63" s="438"/>
      <c r="R63" s="757">
        <f>-9348+2910</f>
        <v>-6438</v>
      </c>
      <c r="S63" s="757">
        <f t="shared" si="18"/>
        <v>0</v>
      </c>
      <c r="T63" s="757">
        <f>9348-2910</f>
        <v>6438</v>
      </c>
      <c r="U63" s="1151"/>
      <c r="V63" s="114">
        <f>I63+T63</f>
        <v>0</v>
      </c>
      <c r="W63" s="830"/>
      <c r="X63" s="344"/>
      <c r="Y63" s="344"/>
      <c r="Z63" s="734"/>
      <c r="AA63" s="842"/>
      <c r="AB63" s="843"/>
      <c r="AC63" s="344"/>
      <c r="AD63" s="344"/>
      <c r="AE63" s="344"/>
      <c r="AF63" s="735"/>
      <c r="AG63" s="735"/>
      <c r="AH63" s="346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2.75">
      <c r="A64" s="51">
        <v>3</v>
      </c>
      <c r="B64" s="56" t="s">
        <v>154</v>
      </c>
      <c r="C64" s="111">
        <f t="shared" si="20"/>
        <v>0</v>
      </c>
      <c r="D64" s="122"/>
      <c r="E64" s="122"/>
      <c r="F64" s="122"/>
      <c r="G64" s="122"/>
      <c r="H64" s="121"/>
      <c r="I64" s="111">
        <f t="shared" si="17"/>
        <v>0</v>
      </c>
      <c r="J64" s="122">
        <f t="shared" si="21"/>
        <v>0</v>
      </c>
      <c r="K64" s="832"/>
      <c r="L64" s="831"/>
      <c r="M64" s="833"/>
      <c r="N64" s="833"/>
      <c r="O64" s="833"/>
      <c r="P64" s="832"/>
      <c r="Q64" s="831"/>
      <c r="R64" s="831"/>
      <c r="S64" s="831">
        <f t="shared" si="18"/>
        <v>55113</v>
      </c>
      <c r="T64" s="831">
        <v>55113</v>
      </c>
      <c r="U64" s="1151"/>
      <c r="V64" s="114">
        <f>I64+T64</f>
        <v>55113</v>
      </c>
      <c r="W64" s="830">
        <v>55113</v>
      </c>
      <c r="X64" s="344"/>
      <c r="Y64" s="344"/>
      <c r="Z64" s="734"/>
      <c r="AA64" s="842"/>
      <c r="AB64" s="843"/>
      <c r="AC64" s="344"/>
      <c r="AD64" s="344"/>
      <c r="AE64" s="344"/>
      <c r="AF64" s="735"/>
      <c r="AG64" s="735"/>
      <c r="AH64" s="346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2.75">
      <c r="A65" s="847">
        <v>1</v>
      </c>
      <c r="B65" s="56" t="s">
        <v>155</v>
      </c>
      <c r="C65" s="111">
        <f t="shared" si="20"/>
        <v>0</v>
      </c>
      <c r="D65" s="122"/>
      <c r="E65" s="122"/>
      <c r="F65" s="122"/>
      <c r="G65" s="122"/>
      <c r="H65" s="121"/>
      <c r="I65" s="777">
        <f t="shared" si="17"/>
        <v>5126</v>
      </c>
      <c r="J65" s="122">
        <f t="shared" si="21"/>
        <v>0</v>
      </c>
      <c r="K65" s="832"/>
      <c r="L65" s="831"/>
      <c r="M65" s="833"/>
      <c r="N65" s="833"/>
      <c r="O65" s="833"/>
      <c r="P65" s="832"/>
      <c r="Q65" s="831"/>
      <c r="R65" s="757">
        <f>5301-175</f>
        <v>5126</v>
      </c>
      <c r="S65" s="757">
        <f t="shared" si="18"/>
        <v>0</v>
      </c>
      <c r="T65" s="757">
        <f>-5301+175</f>
        <v>-5126</v>
      </c>
      <c r="U65" s="1151"/>
      <c r="V65" s="114">
        <f t="shared" si="19"/>
        <v>0</v>
      </c>
      <c r="W65" s="830"/>
      <c r="X65" s="344"/>
      <c r="Y65" s="344"/>
      <c r="Z65" s="734"/>
      <c r="AA65" s="842"/>
      <c r="AB65" s="843"/>
      <c r="AC65" s="344"/>
      <c r="AD65" s="344"/>
      <c r="AE65" s="344"/>
      <c r="AF65" s="735"/>
      <c r="AG65" s="735"/>
      <c r="AH65" s="346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2.75">
      <c r="A66" s="51">
        <v>3</v>
      </c>
      <c r="B66" s="824" t="s">
        <v>156</v>
      </c>
      <c r="C66" s="111">
        <f t="shared" si="20"/>
        <v>0</v>
      </c>
      <c r="D66" s="122"/>
      <c r="E66" s="122"/>
      <c r="F66" s="122"/>
      <c r="G66" s="122"/>
      <c r="H66" s="121"/>
      <c r="I66" s="111">
        <f t="shared" si="17"/>
        <v>0</v>
      </c>
      <c r="J66" s="122">
        <f t="shared" si="21"/>
        <v>1543</v>
      </c>
      <c r="K66" s="832">
        <v>-2460</v>
      </c>
      <c r="L66" s="831"/>
      <c r="M66" s="830">
        <f>2460+1543</f>
        <v>4003</v>
      </c>
      <c r="N66" s="833"/>
      <c r="O66" s="833"/>
      <c r="P66" s="832"/>
      <c r="Q66" s="831"/>
      <c r="R66" s="831">
        <v>-1543</v>
      </c>
      <c r="S66" s="831">
        <f t="shared" si="18"/>
        <v>-1543</v>
      </c>
      <c r="T66" s="831"/>
      <c r="U66" s="1151"/>
      <c r="V66" s="114">
        <f t="shared" si="19"/>
        <v>0</v>
      </c>
      <c r="W66" s="122"/>
      <c r="X66" s="344"/>
      <c r="Y66" s="344"/>
      <c r="Z66" s="734"/>
      <c r="AA66" s="842"/>
      <c r="AB66" s="843">
        <v>-2460</v>
      </c>
      <c r="AC66" s="344"/>
      <c r="AD66" s="344"/>
      <c r="AE66" s="344"/>
      <c r="AF66" s="735"/>
      <c r="AG66" s="735"/>
      <c r="AH66" s="346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2.75">
      <c r="A67" s="847">
        <v>1</v>
      </c>
      <c r="B67" s="824" t="s">
        <v>157</v>
      </c>
      <c r="C67" s="111">
        <f t="shared" si="20"/>
        <v>0</v>
      </c>
      <c r="D67" s="112"/>
      <c r="E67" s="112"/>
      <c r="F67" s="112"/>
      <c r="G67" s="112"/>
      <c r="H67" s="111"/>
      <c r="I67" s="777">
        <f t="shared" si="17"/>
        <v>-1200</v>
      </c>
      <c r="J67" s="122">
        <f t="shared" si="21"/>
        <v>0</v>
      </c>
      <c r="K67" s="832"/>
      <c r="L67" s="831"/>
      <c r="M67" s="833"/>
      <c r="N67" s="834"/>
      <c r="O67" s="834"/>
      <c r="P67" s="835"/>
      <c r="Q67" s="836"/>
      <c r="R67" s="748">
        <v>-1200</v>
      </c>
      <c r="S67" s="748">
        <f t="shared" si="18"/>
        <v>0</v>
      </c>
      <c r="T67" s="748">
        <v>1200</v>
      </c>
      <c r="U67" s="1152"/>
      <c r="V67" s="114">
        <f>I67+T67</f>
        <v>0</v>
      </c>
      <c r="W67" s="112"/>
      <c r="X67" s="226"/>
      <c r="Y67" s="226"/>
      <c r="Z67" s="731"/>
      <c r="AA67" s="732"/>
      <c r="AB67" s="813"/>
      <c r="AC67" s="226"/>
      <c r="AD67" s="226"/>
      <c r="AE67" s="226"/>
      <c r="AF67" s="733"/>
      <c r="AG67" s="733"/>
      <c r="AH67" s="186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12.75">
      <c r="A68" s="825">
        <v>3</v>
      </c>
      <c r="B68" s="824" t="s">
        <v>158</v>
      </c>
      <c r="C68" s="111">
        <f t="shared" si="20"/>
        <v>0</v>
      </c>
      <c r="D68" s="112"/>
      <c r="E68" s="112"/>
      <c r="F68" s="112"/>
      <c r="G68" s="112"/>
      <c r="H68" s="111"/>
      <c r="I68" s="111">
        <f t="shared" si="17"/>
        <v>-324</v>
      </c>
      <c r="J68" s="122">
        <f t="shared" si="21"/>
        <v>0</v>
      </c>
      <c r="K68" s="832"/>
      <c r="L68" s="831"/>
      <c r="M68" s="833"/>
      <c r="N68" s="834"/>
      <c r="O68" s="834"/>
      <c r="P68" s="836"/>
      <c r="Q68" s="836">
        <v>-384</v>
      </c>
      <c r="R68" s="836">
        <v>60</v>
      </c>
      <c r="S68" s="836">
        <f t="shared" si="18"/>
        <v>384</v>
      </c>
      <c r="T68" s="836">
        <v>324</v>
      </c>
      <c r="U68" s="1152"/>
      <c r="V68" s="114">
        <f>I68+T68</f>
        <v>0</v>
      </c>
      <c r="W68" s="112"/>
      <c r="X68" s="226"/>
      <c r="Y68" s="226"/>
      <c r="Z68" s="731"/>
      <c r="AA68" s="732"/>
      <c r="AB68" s="813"/>
      <c r="AC68" s="226"/>
      <c r="AD68" s="226"/>
      <c r="AE68" s="226"/>
      <c r="AF68" s="733"/>
      <c r="AG68" s="733"/>
      <c r="AH68" s="186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2.75">
      <c r="A69" s="51">
        <v>3</v>
      </c>
      <c r="B69" s="56" t="s">
        <v>159</v>
      </c>
      <c r="C69" s="192">
        <f t="shared" si="20"/>
        <v>0</v>
      </c>
      <c r="D69" s="193"/>
      <c r="E69" s="193"/>
      <c r="F69" s="193"/>
      <c r="G69" s="193"/>
      <c r="H69" s="192"/>
      <c r="I69" s="192">
        <f t="shared" si="17"/>
        <v>0</v>
      </c>
      <c r="J69" s="122">
        <f t="shared" si="21"/>
        <v>2100</v>
      </c>
      <c r="K69" s="832"/>
      <c r="L69" s="831"/>
      <c r="M69" s="833">
        <v>2100</v>
      </c>
      <c r="N69" s="837"/>
      <c r="O69" s="837"/>
      <c r="P69" s="838"/>
      <c r="Q69" s="839">
        <v>-2100</v>
      </c>
      <c r="R69" s="839"/>
      <c r="S69" s="839">
        <f t="shared" si="18"/>
        <v>0</v>
      </c>
      <c r="T69" s="839"/>
      <c r="U69" s="1153"/>
      <c r="V69" s="196">
        <f aca="true" t="shared" si="22" ref="V69:V82">I69+T69</f>
        <v>0</v>
      </c>
      <c r="W69" s="193"/>
      <c r="X69" s="348"/>
      <c r="Y69" s="348"/>
      <c r="Z69" s="736"/>
      <c r="AA69" s="737"/>
      <c r="AB69" s="816"/>
      <c r="AC69" s="348"/>
      <c r="AD69" s="848">
        <v>-166</v>
      </c>
      <c r="AE69" s="848">
        <v>-49</v>
      </c>
      <c r="AF69" s="849"/>
      <c r="AG69" s="738"/>
      <c r="AH69" s="188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s="884" customFormat="1" ht="12.75">
      <c r="A70" s="825">
        <v>3</v>
      </c>
      <c r="B70" s="868" t="s">
        <v>176</v>
      </c>
      <c r="C70" s="869">
        <f t="shared" si="20"/>
        <v>0</v>
      </c>
      <c r="D70" s="870"/>
      <c r="E70" s="870"/>
      <c r="F70" s="870"/>
      <c r="G70" s="870"/>
      <c r="H70" s="869"/>
      <c r="I70" s="869">
        <f t="shared" si="17"/>
        <v>4187</v>
      </c>
      <c r="J70" s="871">
        <f t="shared" si="21"/>
        <v>0</v>
      </c>
      <c r="K70" s="872"/>
      <c r="L70" s="873"/>
      <c r="M70" s="874"/>
      <c r="N70" s="875"/>
      <c r="O70" s="875"/>
      <c r="P70" s="876"/>
      <c r="Q70" s="877">
        <v>4187</v>
      </c>
      <c r="R70" s="877"/>
      <c r="S70" s="877">
        <f t="shared" si="18"/>
        <v>-4187</v>
      </c>
      <c r="T70" s="877">
        <v>-4187</v>
      </c>
      <c r="U70" s="1154"/>
      <c r="V70" s="1161">
        <f t="shared" si="22"/>
        <v>0</v>
      </c>
      <c r="W70" s="888"/>
      <c r="X70" s="878"/>
      <c r="Y70" s="878"/>
      <c r="Z70" s="879"/>
      <c r="AA70" s="880"/>
      <c r="AB70" s="816"/>
      <c r="AC70" s="878"/>
      <c r="AD70" s="878"/>
      <c r="AE70" s="878"/>
      <c r="AF70" s="881"/>
      <c r="AG70" s="881"/>
      <c r="AH70" s="882"/>
      <c r="AI70" s="883"/>
      <c r="AJ70" s="883"/>
      <c r="AK70" s="883"/>
      <c r="AL70" s="883"/>
      <c r="AM70" s="883"/>
      <c r="AN70" s="883"/>
      <c r="AO70" s="883"/>
      <c r="AP70" s="883"/>
      <c r="AQ70" s="883"/>
      <c r="AR70" s="883"/>
      <c r="AS70" s="883"/>
    </row>
    <row r="71" spans="1:45" s="236" customFormat="1" ht="12.75">
      <c r="A71" s="885">
        <v>1</v>
      </c>
      <c r="B71" s="886" t="s">
        <v>177</v>
      </c>
      <c r="C71" s="887">
        <f t="shared" si="20"/>
        <v>0</v>
      </c>
      <c r="D71" s="888"/>
      <c r="E71" s="888"/>
      <c r="F71" s="888"/>
      <c r="G71" s="888"/>
      <c r="H71" s="887"/>
      <c r="I71" s="896">
        <f t="shared" si="17"/>
        <v>-624</v>
      </c>
      <c r="J71" s="889">
        <f t="shared" si="21"/>
        <v>0</v>
      </c>
      <c r="K71" s="890"/>
      <c r="L71" s="891"/>
      <c r="M71" s="892"/>
      <c r="N71" s="893"/>
      <c r="O71" s="893"/>
      <c r="P71" s="894"/>
      <c r="Q71" s="895"/>
      <c r="R71" s="895">
        <v>-624</v>
      </c>
      <c r="S71" s="895">
        <f t="shared" si="18"/>
        <v>0</v>
      </c>
      <c r="T71" s="895">
        <v>624</v>
      </c>
      <c r="U71" s="1155"/>
      <c r="V71" s="1161">
        <f t="shared" si="22"/>
        <v>0</v>
      </c>
      <c r="W71" s="888"/>
      <c r="X71" s="878"/>
      <c r="Y71" s="878"/>
      <c r="Z71" s="879"/>
      <c r="AA71" s="880"/>
      <c r="AB71" s="816"/>
      <c r="AC71" s="878"/>
      <c r="AD71" s="878"/>
      <c r="AE71" s="878"/>
      <c r="AF71" s="881"/>
      <c r="AG71" s="881"/>
      <c r="AH71" s="882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</row>
    <row r="72" spans="1:45" ht="12.75">
      <c r="A72" s="825">
        <v>3</v>
      </c>
      <c r="B72" s="56" t="s">
        <v>160</v>
      </c>
      <c r="C72" s="192">
        <f t="shared" si="20"/>
        <v>0</v>
      </c>
      <c r="D72" s="193"/>
      <c r="E72" s="193"/>
      <c r="F72" s="193"/>
      <c r="G72" s="193"/>
      <c r="H72" s="192"/>
      <c r="I72" s="192">
        <f t="shared" si="17"/>
        <v>0</v>
      </c>
      <c r="J72" s="122">
        <f t="shared" si="21"/>
        <v>0</v>
      </c>
      <c r="K72" s="832"/>
      <c r="L72" s="831"/>
      <c r="M72" s="833"/>
      <c r="N72" s="837"/>
      <c r="O72" s="837"/>
      <c r="P72" s="838"/>
      <c r="Q72" s="839"/>
      <c r="R72" s="839"/>
      <c r="S72" s="839">
        <f t="shared" si="18"/>
        <v>2376</v>
      </c>
      <c r="T72" s="839">
        <v>2376</v>
      </c>
      <c r="U72" s="1153"/>
      <c r="V72" s="196">
        <f t="shared" si="22"/>
        <v>2376</v>
      </c>
      <c r="W72" s="1110">
        <v>2376</v>
      </c>
      <c r="X72" s="848"/>
      <c r="Y72" s="348"/>
      <c r="Z72" s="736"/>
      <c r="AA72" s="737"/>
      <c r="AB72" s="816"/>
      <c r="AC72" s="348"/>
      <c r="AD72" s="348"/>
      <c r="AE72" s="348"/>
      <c r="AF72" s="738"/>
      <c r="AG72" s="738"/>
      <c r="AH72" s="188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2.75">
      <c r="A73" s="846">
        <v>1</v>
      </c>
      <c r="B73" s="56" t="s">
        <v>161</v>
      </c>
      <c r="C73" s="192">
        <f t="shared" si="20"/>
        <v>0</v>
      </c>
      <c r="D73" s="193"/>
      <c r="E73" s="193"/>
      <c r="F73" s="193"/>
      <c r="G73" s="193"/>
      <c r="H73" s="192"/>
      <c r="I73" s="844">
        <f t="shared" si="17"/>
        <v>-3146</v>
      </c>
      <c r="J73" s="122">
        <f t="shared" si="21"/>
        <v>0</v>
      </c>
      <c r="K73" s="832"/>
      <c r="L73" s="831"/>
      <c r="M73" s="833"/>
      <c r="N73" s="837"/>
      <c r="O73" s="837"/>
      <c r="P73" s="838"/>
      <c r="Q73" s="839"/>
      <c r="R73" s="845">
        <v>-3146</v>
      </c>
      <c r="S73" s="845">
        <f t="shared" si="18"/>
        <v>0</v>
      </c>
      <c r="T73" s="845">
        <v>3146</v>
      </c>
      <c r="U73" s="1153"/>
      <c r="V73" s="196">
        <f t="shared" si="22"/>
        <v>0</v>
      </c>
      <c r="W73" s="1110"/>
      <c r="X73" s="848"/>
      <c r="Y73" s="348"/>
      <c r="Z73" s="736"/>
      <c r="AA73" s="737"/>
      <c r="AB73" s="816"/>
      <c r="AC73" s="348"/>
      <c r="AD73" s="348"/>
      <c r="AE73" s="348"/>
      <c r="AF73" s="738"/>
      <c r="AG73" s="738"/>
      <c r="AH73" s="188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2.75">
      <c r="A74" s="51">
        <v>3</v>
      </c>
      <c r="B74" s="56" t="s">
        <v>162</v>
      </c>
      <c r="C74" s="192">
        <f t="shared" si="20"/>
        <v>0</v>
      </c>
      <c r="D74" s="193"/>
      <c r="E74" s="193"/>
      <c r="F74" s="193"/>
      <c r="G74" s="193"/>
      <c r="H74" s="192"/>
      <c r="I74" s="192">
        <f t="shared" si="17"/>
        <v>2000</v>
      </c>
      <c r="J74" s="122">
        <f t="shared" si="21"/>
        <v>0</v>
      </c>
      <c r="K74" s="832"/>
      <c r="L74" s="831"/>
      <c r="M74" s="833"/>
      <c r="N74" s="837"/>
      <c r="O74" s="837"/>
      <c r="P74" s="838"/>
      <c r="Q74" s="839">
        <v>7580</v>
      </c>
      <c r="R74" s="839">
        <v>-5580</v>
      </c>
      <c r="S74" s="839">
        <f>R74+T74</f>
        <v>-7580</v>
      </c>
      <c r="T74" s="839">
        <v>-2000</v>
      </c>
      <c r="U74" s="1153"/>
      <c r="V74" s="196">
        <f t="shared" si="22"/>
        <v>0</v>
      </c>
      <c r="W74" s="1110"/>
      <c r="X74" s="848"/>
      <c r="Y74" s="348"/>
      <c r="Z74" s="736"/>
      <c r="AA74" s="737"/>
      <c r="AB74" s="816"/>
      <c r="AC74" s="348"/>
      <c r="AD74" s="348"/>
      <c r="AE74" s="348"/>
      <c r="AF74" s="738"/>
      <c r="AG74" s="738"/>
      <c r="AH74" s="188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2.75">
      <c r="A75" s="51">
        <v>3</v>
      </c>
      <c r="B75" s="56" t="s">
        <v>163</v>
      </c>
      <c r="C75" s="192">
        <f t="shared" si="20"/>
        <v>0</v>
      </c>
      <c r="D75" s="193"/>
      <c r="E75" s="193"/>
      <c r="F75" s="193"/>
      <c r="G75" s="193"/>
      <c r="H75" s="192"/>
      <c r="I75" s="192">
        <f t="shared" si="17"/>
        <v>49000</v>
      </c>
      <c r="J75" s="122">
        <f t="shared" si="21"/>
        <v>0</v>
      </c>
      <c r="K75" s="832"/>
      <c r="L75" s="831"/>
      <c r="M75" s="833"/>
      <c r="N75" s="837"/>
      <c r="O75" s="837"/>
      <c r="P75" s="838"/>
      <c r="Q75" s="839"/>
      <c r="R75" s="839">
        <v>49000</v>
      </c>
      <c r="S75" s="839">
        <f t="shared" si="18"/>
        <v>84455</v>
      </c>
      <c r="T75" s="839">
        <v>35455</v>
      </c>
      <c r="U75" s="1153"/>
      <c r="V75" s="196">
        <f t="shared" si="22"/>
        <v>84455</v>
      </c>
      <c r="W75" s="1110">
        <v>70723</v>
      </c>
      <c r="X75" s="848">
        <v>13732</v>
      </c>
      <c r="Y75" s="348"/>
      <c r="Z75" s="736"/>
      <c r="AA75" s="737"/>
      <c r="AB75" s="816"/>
      <c r="AC75" s="348"/>
      <c r="AD75" s="348"/>
      <c r="AE75" s="348"/>
      <c r="AF75" s="738"/>
      <c r="AG75" s="738"/>
      <c r="AH75" s="188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2.75">
      <c r="A76" s="100">
        <v>3</v>
      </c>
      <c r="B76" s="56" t="s">
        <v>164</v>
      </c>
      <c r="C76" s="192">
        <f t="shared" si="20"/>
        <v>0</v>
      </c>
      <c r="D76" s="193"/>
      <c r="E76" s="193"/>
      <c r="F76" s="193"/>
      <c r="G76" s="193"/>
      <c r="H76" s="192"/>
      <c r="I76" s="192">
        <f t="shared" si="17"/>
        <v>225</v>
      </c>
      <c r="J76" s="122">
        <f t="shared" si="21"/>
        <v>0</v>
      </c>
      <c r="K76" s="832"/>
      <c r="L76" s="831"/>
      <c r="M76" s="833"/>
      <c r="N76" s="837"/>
      <c r="O76" s="837"/>
      <c r="P76" s="838"/>
      <c r="Q76" s="839">
        <v>225</v>
      </c>
      <c r="R76" s="839"/>
      <c r="S76" s="839">
        <f t="shared" si="18"/>
        <v>0</v>
      </c>
      <c r="T76" s="839"/>
      <c r="U76" s="1153"/>
      <c r="V76" s="196">
        <f t="shared" si="22"/>
        <v>225</v>
      </c>
      <c r="W76" s="193"/>
      <c r="X76" s="848">
        <v>225</v>
      </c>
      <c r="Y76" s="348"/>
      <c r="Z76" s="736"/>
      <c r="AA76" s="737"/>
      <c r="AB76" s="816"/>
      <c r="AC76" s="348"/>
      <c r="AD76" s="348"/>
      <c r="AE76" s="348"/>
      <c r="AF76" s="738"/>
      <c r="AG76" s="738"/>
      <c r="AH76" s="188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2.75">
      <c r="A77" s="100">
        <v>3</v>
      </c>
      <c r="B77" s="56" t="s">
        <v>165</v>
      </c>
      <c r="C77" s="192">
        <f t="shared" si="20"/>
        <v>0</v>
      </c>
      <c r="D77" s="193"/>
      <c r="E77" s="193"/>
      <c r="F77" s="193"/>
      <c r="G77" s="193"/>
      <c r="H77" s="192"/>
      <c r="I77" s="192">
        <f t="shared" si="17"/>
        <v>0</v>
      </c>
      <c r="J77" s="122">
        <f t="shared" si="21"/>
        <v>0</v>
      </c>
      <c r="K77" s="832"/>
      <c r="L77" s="831"/>
      <c r="M77" s="833"/>
      <c r="N77" s="837"/>
      <c r="O77" s="837"/>
      <c r="P77" s="838"/>
      <c r="Q77" s="839"/>
      <c r="R77" s="839"/>
      <c r="S77" s="839">
        <f t="shared" si="18"/>
        <v>0</v>
      </c>
      <c r="T77" s="839"/>
      <c r="U77" s="1153"/>
      <c r="V77" s="196">
        <f t="shared" si="22"/>
        <v>0</v>
      </c>
      <c r="W77" s="1110">
        <v>168</v>
      </c>
      <c r="X77" s="848">
        <v>-168</v>
      </c>
      <c r="Y77" s="348"/>
      <c r="Z77" s="736"/>
      <c r="AA77" s="737"/>
      <c r="AB77" s="816"/>
      <c r="AC77" s="348"/>
      <c r="AD77" s="348"/>
      <c r="AE77" s="348"/>
      <c r="AF77" s="738"/>
      <c r="AG77" s="738"/>
      <c r="AH77" s="188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2.75">
      <c r="A78" s="100">
        <v>3</v>
      </c>
      <c r="B78" s="56" t="s">
        <v>166</v>
      </c>
      <c r="C78" s="192">
        <f t="shared" si="20"/>
        <v>0</v>
      </c>
      <c r="D78" s="193"/>
      <c r="E78" s="193"/>
      <c r="F78" s="193"/>
      <c r="G78" s="193"/>
      <c r="H78" s="192"/>
      <c r="I78" s="192">
        <f t="shared" si="17"/>
        <v>-4091</v>
      </c>
      <c r="J78" s="122">
        <f t="shared" si="21"/>
        <v>0</v>
      </c>
      <c r="K78" s="832"/>
      <c r="L78" s="831"/>
      <c r="M78" s="833"/>
      <c r="N78" s="837"/>
      <c r="O78" s="837"/>
      <c r="P78" s="838"/>
      <c r="Q78" s="839">
        <v>1324</v>
      </c>
      <c r="R78" s="839">
        <v>-5415</v>
      </c>
      <c r="S78" s="839">
        <f t="shared" si="18"/>
        <v>-1324</v>
      </c>
      <c r="T78" s="839">
        <v>4091</v>
      </c>
      <c r="U78" s="1153"/>
      <c r="V78" s="196">
        <f t="shared" si="22"/>
        <v>0</v>
      </c>
      <c r="W78" s="193"/>
      <c r="X78" s="348"/>
      <c r="Y78" s="348"/>
      <c r="Z78" s="736"/>
      <c r="AA78" s="737"/>
      <c r="AB78" s="816"/>
      <c r="AC78" s="348"/>
      <c r="AD78" s="348"/>
      <c r="AE78" s="348"/>
      <c r="AF78" s="738"/>
      <c r="AG78" s="738"/>
      <c r="AH78" s="188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2.75">
      <c r="A79" s="847">
        <v>1</v>
      </c>
      <c r="B79" s="56" t="s">
        <v>167</v>
      </c>
      <c r="C79" s="192">
        <f t="shared" si="20"/>
        <v>0</v>
      </c>
      <c r="D79" s="193"/>
      <c r="E79" s="193"/>
      <c r="F79" s="193"/>
      <c r="G79" s="193"/>
      <c r="H79" s="192"/>
      <c r="I79" s="844">
        <f t="shared" si="17"/>
        <v>-10556</v>
      </c>
      <c r="J79" s="122">
        <f t="shared" si="21"/>
        <v>0</v>
      </c>
      <c r="K79" s="832"/>
      <c r="L79" s="831"/>
      <c r="M79" s="833"/>
      <c r="N79" s="837"/>
      <c r="O79" s="837"/>
      <c r="P79" s="838"/>
      <c r="Q79" s="839"/>
      <c r="R79" s="845">
        <v>-10556</v>
      </c>
      <c r="S79" s="845">
        <f t="shared" si="18"/>
        <v>0</v>
      </c>
      <c r="T79" s="845">
        <v>10556</v>
      </c>
      <c r="U79" s="1153"/>
      <c r="V79" s="196">
        <f t="shared" si="22"/>
        <v>0</v>
      </c>
      <c r="W79" s="193"/>
      <c r="X79" s="348"/>
      <c r="Y79" s="348"/>
      <c r="Z79" s="736"/>
      <c r="AA79" s="737"/>
      <c r="AB79" s="816"/>
      <c r="AC79" s="348"/>
      <c r="AD79" s="348"/>
      <c r="AE79" s="348"/>
      <c r="AF79" s="738"/>
      <c r="AG79" s="738"/>
      <c r="AH79" s="188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2.75">
      <c r="A80" s="100">
        <v>3</v>
      </c>
      <c r="B80" s="56" t="s">
        <v>168</v>
      </c>
      <c r="C80" s="192">
        <f t="shared" si="20"/>
        <v>0</v>
      </c>
      <c r="D80" s="193"/>
      <c r="E80" s="193"/>
      <c r="F80" s="193"/>
      <c r="G80" s="193"/>
      <c r="H80" s="192"/>
      <c r="I80" s="192">
        <f t="shared" si="17"/>
        <v>3328</v>
      </c>
      <c r="J80" s="122">
        <v>1716</v>
      </c>
      <c r="K80" s="832"/>
      <c r="L80" s="831"/>
      <c r="M80" s="833">
        <v>1716</v>
      </c>
      <c r="N80" s="837"/>
      <c r="O80" s="837"/>
      <c r="P80" s="838"/>
      <c r="Q80" s="839">
        <v>1612</v>
      </c>
      <c r="R80" s="839"/>
      <c r="S80" s="839">
        <f t="shared" si="18"/>
        <v>0</v>
      </c>
      <c r="T80" s="839"/>
      <c r="U80" s="1153"/>
      <c r="V80" s="196">
        <f t="shared" si="22"/>
        <v>3328</v>
      </c>
      <c r="W80" s="193"/>
      <c r="X80" s="848">
        <v>3328</v>
      </c>
      <c r="Y80" s="348"/>
      <c r="Z80" s="736"/>
      <c r="AA80" s="737"/>
      <c r="AB80" s="816"/>
      <c r="AC80" s="348"/>
      <c r="AD80" s="348"/>
      <c r="AE80" s="348"/>
      <c r="AF80" s="738"/>
      <c r="AG80" s="738"/>
      <c r="AH80" s="853">
        <v>3328</v>
      </c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2.75">
      <c r="A81" s="100">
        <v>3</v>
      </c>
      <c r="B81" s="56" t="s">
        <v>169</v>
      </c>
      <c r="C81" s="192">
        <f>D81+E81+G81</f>
        <v>624</v>
      </c>
      <c r="D81" s="193"/>
      <c r="E81" s="193">
        <v>624</v>
      </c>
      <c r="F81" s="193"/>
      <c r="G81" s="193"/>
      <c r="H81" s="192"/>
      <c r="I81" s="192">
        <f t="shared" si="17"/>
        <v>734</v>
      </c>
      <c r="J81" s="122">
        <f t="shared" si="21"/>
        <v>536</v>
      </c>
      <c r="K81" s="832">
        <v>536</v>
      </c>
      <c r="L81" s="831"/>
      <c r="M81" s="833"/>
      <c r="N81" s="837">
        <v>187</v>
      </c>
      <c r="O81" s="837">
        <v>11</v>
      </c>
      <c r="P81" s="838"/>
      <c r="Q81" s="839"/>
      <c r="R81" s="839"/>
      <c r="S81" s="839">
        <f t="shared" si="18"/>
        <v>0</v>
      </c>
      <c r="T81" s="839"/>
      <c r="U81" s="1153"/>
      <c r="V81" s="196">
        <f t="shared" si="22"/>
        <v>734</v>
      </c>
      <c r="W81" s="193"/>
      <c r="X81" s="848">
        <v>734</v>
      </c>
      <c r="Y81" s="348"/>
      <c r="Z81" s="736"/>
      <c r="AA81" s="737"/>
      <c r="AB81" s="854">
        <v>536</v>
      </c>
      <c r="AC81" s="348"/>
      <c r="AD81" s="348"/>
      <c r="AE81" s="348"/>
      <c r="AF81" s="738"/>
      <c r="AG81" s="738"/>
      <c r="AH81" s="188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3.5" thickBot="1">
      <c r="A82" s="100">
        <v>3</v>
      </c>
      <c r="B82" s="56" t="s">
        <v>173</v>
      </c>
      <c r="C82" s="192">
        <f>D82+E82+G82</f>
        <v>0</v>
      </c>
      <c r="D82" s="193"/>
      <c r="E82" s="193"/>
      <c r="F82" s="193"/>
      <c r="G82" s="193"/>
      <c r="H82" s="192"/>
      <c r="I82" s="192">
        <f t="shared" si="17"/>
        <v>0</v>
      </c>
      <c r="J82" s="122">
        <f t="shared" si="21"/>
        <v>0</v>
      </c>
      <c r="K82" s="832"/>
      <c r="L82" s="831"/>
      <c r="M82" s="833"/>
      <c r="N82" s="837"/>
      <c r="O82" s="837"/>
      <c r="P82" s="838"/>
      <c r="Q82" s="839"/>
      <c r="R82" s="839"/>
      <c r="S82" s="839">
        <f t="shared" si="18"/>
        <v>0</v>
      </c>
      <c r="T82" s="839"/>
      <c r="U82" s="1153"/>
      <c r="V82" s="196">
        <f t="shared" si="22"/>
        <v>0</v>
      </c>
      <c r="W82" s="1110">
        <v>6039</v>
      </c>
      <c r="X82" s="848">
        <v>-6039</v>
      </c>
      <c r="Y82" s="348"/>
      <c r="Z82" s="736"/>
      <c r="AA82" s="737"/>
      <c r="AB82" s="816"/>
      <c r="AC82" s="348"/>
      <c r="AD82" s="348"/>
      <c r="AE82" s="348"/>
      <c r="AF82" s="738"/>
      <c r="AG82" s="738"/>
      <c r="AH82" s="188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3.5" hidden="1" thickBot="1">
      <c r="A83" s="846"/>
      <c r="B83" s="165"/>
      <c r="C83" s="192">
        <f>D83+G83</f>
        <v>0</v>
      </c>
      <c r="D83" s="193"/>
      <c r="E83" s="193"/>
      <c r="F83" s="193"/>
      <c r="G83" s="193"/>
      <c r="H83" s="192"/>
      <c r="I83" s="192">
        <f t="shared" si="17"/>
        <v>0</v>
      </c>
      <c r="J83" s="122">
        <f t="shared" si="21"/>
        <v>0</v>
      </c>
      <c r="K83" s="832"/>
      <c r="L83" s="831"/>
      <c r="M83" s="833"/>
      <c r="N83" s="837"/>
      <c r="O83" s="837"/>
      <c r="P83" s="838"/>
      <c r="Q83" s="839"/>
      <c r="R83" s="839"/>
      <c r="S83" s="839">
        <f t="shared" si="18"/>
        <v>0</v>
      </c>
      <c r="T83" s="839"/>
      <c r="U83" s="1153"/>
      <c r="V83" s="196">
        <f>I83+T83</f>
        <v>0</v>
      </c>
      <c r="W83" s="193"/>
      <c r="X83" s="348"/>
      <c r="Y83" s="348"/>
      <c r="Z83" s="736"/>
      <c r="AA83" s="737"/>
      <c r="AB83" s="816"/>
      <c r="AC83" s="348"/>
      <c r="AD83" s="348"/>
      <c r="AE83" s="348"/>
      <c r="AF83" s="738"/>
      <c r="AG83" s="738"/>
      <c r="AH83" s="188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3.5" hidden="1" thickBot="1">
      <c r="A84" s="798"/>
      <c r="B84" s="165"/>
      <c r="C84" s="192">
        <f>D84+G84</f>
        <v>0</v>
      </c>
      <c r="D84" s="193"/>
      <c r="E84" s="193"/>
      <c r="F84" s="193"/>
      <c r="G84" s="193"/>
      <c r="H84" s="192"/>
      <c r="I84" s="192">
        <f t="shared" si="17"/>
        <v>0</v>
      </c>
      <c r="J84" s="194">
        <f t="shared" si="21"/>
        <v>0</v>
      </c>
      <c r="K84" s="645"/>
      <c r="L84" s="647"/>
      <c r="M84" s="194"/>
      <c r="N84" s="193"/>
      <c r="O84" s="193"/>
      <c r="P84" s="187"/>
      <c r="Q84" s="348"/>
      <c r="R84" s="348"/>
      <c r="S84" s="348">
        <f t="shared" si="18"/>
        <v>0</v>
      </c>
      <c r="T84" s="348"/>
      <c r="U84" s="1156"/>
      <c r="V84" s="196">
        <f>I84+T84</f>
        <v>0</v>
      </c>
      <c r="W84" s="193"/>
      <c r="X84" s="348"/>
      <c r="Y84" s="348"/>
      <c r="Z84" s="736"/>
      <c r="AA84" s="737"/>
      <c r="AB84" s="816"/>
      <c r="AC84" s="348"/>
      <c r="AD84" s="348"/>
      <c r="AE84" s="348"/>
      <c r="AF84" s="738"/>
      <c r="AG84" s="738"/>
      <c r="AH84" s="188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3.5" thickBot="1">
      <c r="A85" s="118">
        <v>3</v>
      </c>
      <c r="B85" s="36" t="s">
        <v>38</v>
      </c>
      <c r="C85" s="88">
        <f aca="true" t="shared" si="23" ref="C85:W85">SUM(C58:C84)</f>
        <v>624</v>
      </c>
      <c r="D85" s="88">
        <f t="shared" si="23"/>
        <v>0</v>
      </c>
      <c r="E85" s="88">
        <f>SUM(E58:E84)</f>
        <v>624</v>
      </c>
      <c r="F85" s="88">
        <f>SUM(F58:F84)</f>
        <v>0</v>
      </c>
      <c r="G85" s="88">
        <f t="shared" si="23"/>
        <v>0</v>
      </c>
      <c r="H85" s="88">
        <f t="shared" si="23"/>
        <v>0</v>
      </c>
      <c r="I85" s="88">
        <f t="shared" si="23"/>
        <v>54101</v>
      </c>
      <c r="J85" s="88">
        <f t="shared" si="23"/>
        <v>7192</v>
      </c>
      <c r="K85" s="143">
        <f t="shared" si="23"/>
        <v>-667</v>
      </c>
      <c r="L85" s="90">
        <f t="shared" si="23"/>
        <v>219</v>
      </c>
      <c r="M85" s="88">
        <f t="shared" si="23"/>
        <v>7859</v>
      </c>
      <c r="N85" s="88">
        <f t="shared" si="23"/>
        <v>641</v>
      </c>
      <c r="O85" s="88">
        <f t="shared" si="23"/>
        <v>36</v>
      </c>
      <c r="P85" s="143">
        <f t="shared" si="23"/>
        <v>0</v>
      </c>
      <c r="Q85" s="90">
        <f t="shared" si="23"/>
        <v>18848</v>
      </c>
      <c r="R85" s="90">
        <f t="shared" si="23"/>
        <v>27384</v>
      </c>
      <c r="S85" s="90">
        <f t="shared" si="23"/>
        <v>135394</v>
      </c>
      <c r="T85" s="90">
        <f t="shared" si="23"/>
        <v>108010</v>
      </c>
      <c r="U85" s="182">
        <f t="shared" si="23"/>
        <v>0</v>
      </c>
      <c r="V85" s="91">
        <f t="shared" si="23"/>
        <v>162111</v>
      </c>
      <c r="W85" s="89">
        <f t="shared" si="23"/>
        <v>142737</v>
      </c>
      <c r="X85" s="90">
        <f>SUM(X58:X84)</f>
        <v>11812</v>
      </c>
      <c r="Y85" s="90">
        <f aca="true" t="shared" si="24" ref="Y85:AH85">SUM(Y58:Y84)</f>
        <v>0</v>
      </c>
      <c r="Z85" s="182">
        <f t="shared" si="24"/>
        <v>0</v>
      </c>
      <c r="AA85" s="120">
        <f t="shared" si="24"/>
        <v>7562</v>
      </c>
      <c r="AB85" s="815">
        <f t="shared" si="24"/>
        <v>-667</v>
      </c>
      <c r="AC85" s="90">
        <f t="shared" si="24"/>
        <v>0</v>
      </c>
      <c r="AD85" s="90">
        <f t="shared" si="24"/>
        <v>-166</v>
      </c>
      <c r="AE85" s="90">
        <f t="shared" si="24"/>
        <v>-49</v>
      </c>
      <c r="AF85" s="90">
        <f t="shared" si="24"/>
        <v>0</v>
      </c>
      <c r="AG85" s="90">
        <f t="shared" si="24"/>
        <v>0</v>
      </c>
      <c r="AH85" s="120">
        <f t="shared" si="24"/>
        <v>3328</v>
      </c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4" ht="13.5" thickBot="1">
      <c r="A86" s="2"/>
      <c r="B86" s="45" t="s">
        <v>39</v>
      </c>
      <c r="C86" s="92">
        <f aca="true" t="shared" si="25" ref="C86:W86">C29+C43+C57+C85</f>
        <v>624</v>
      </c>
      <c r="D86" s="88">
        <f t="shared" si="25"/>
        <v>0</v>
      </c>
      <c r="E86" s="140">
        <f>E29+E43+E57+E85</f>
        <v>624</v>
      </c>
      <c r="F86" s="146">
        <f>F29+F43+F57+F85</f>
        <v>0</v>
      </c>
      <c r="G86" s="146">
        <f t="shared" si="25"/>
        <v>0</v>
      </c>
      <c r="H86" s="92">
        <f t="shared" si="25"/>
        <v>0</v>
      </c>
      <c r="I86" s="92">
        <f>J86+N86+O86+P86+Q86+R86</f>
        <v>393947</v>
      </c>
      <c r="J86" s="92">
        <f t="shared" si="25"/>
        <v>119662</v>
      </c>
      <c r="K86" s="140">
        <f t="shared" si="25"/>
        <v>111059</v>
      </c>
      <c r="L86" s="351">
        <f t="shared" si="25"/>
        <v>53081</v>
      </c>
      <c r="M86" s="94">
        <f t="shared" si="25"/>
        <v>8603</v>
      </c>
      <c r="N86" s="146">
        <f t="shared" si="25"/>
        <v>39776</v>
      </c>
      <c r="O86" s="146">
        <f t="shared" si="25"/>
        <v>2270</v>
      </c>
      <c r="P86" s="221">
        <f t="shared" si="25"/>
        <v>0</v>
      </c>
      <c r="Q86" s="351">
        <f t="shared" si="25"/>
        <v>181492</v>
      </c>
      <c r="R86" s="351">
        <f t="shared" si="25"/>
        <v>50747</v>
      </c>
      <c r="S86" s="351">
        <f t="shared" si="25"/>
        <v>136921</v>
      </c>
      <c r="T86" s="146">
        <f t="shared" si="25"/>
        <v>86174</v>
      </c>
      <c r="U86" s="221">
        <f t="shared" si="25"/>
        <v>137</v>
      </c>
      <c r="V86" s="612">
        <f t="shared" si="25"/>
        <v>480258</v>
      </c>
      <c r="W86" s="458">
        <f t="shared" si="25"/>
        <v>189164</v>
      </c>
      <c r="X86" s="351">
        <f>X29+X43+X57+X85</f>
        <v>273567</v>
      </c>
      <c r="Y86" s="351">
        <f>Y29+Y43+Y57+Y85</f>
        <v>43769</v>
      </c>
      <c r="Z86" s="387">
        <f>Z29+Z43+Z57+Z85</f>
        <v>-44982</v>
      </c>
      <c r="AA86" s="352">
        <f>AA29+AA43+AA57+AA85</f>
        <v>18740</v>
      </c>
      <c r="AB86" s="817">
        <f>AB29+AB43+AB57+AB85</f>
        <v>111542</v>
      </c>
      <c r="AC86" s="351">
        <f aca="true" t="shared" si="26" ref="AC86:AH86">AC29+AC43+AC57+AC85</f>
        <v>89</v>
      </c>
      <c r="AD86" s="351">
        <f t="shared" si="26"/>
        <v>-166</v>
      </c>
      <c r="AE86" s="351">
        <f t="shared" si="26"/>
        <v>-49</v>
      </c>
      <c r="AF86" s="351">
        <f t="shared" si="26"/>
        <v>0</v>
      </c>
      <c r="AG86" s="351">
        <f t="shared" si="26"/>
        <v>0</v>
      </c>
      <c r="AH86" s="352">
        <f t="shared" si="26"/>
        <v>3328</v>
      </c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3.5" thickBot="1">
      <c r="A87" s="32"/>
      <c r="B87" s="272" t="s">
        <v>141</v>
      </c>
      <c r="C87" s="273">
        <f aca="true" t="shared" si="27" ref="C87:AH87">C14+C86</f>
        <v>1168800</v>
      </c>
      <c r="D87" s="274">
        <f t="shared" si="27"/>
        <v>520950</v>
      </c>
      <c r="E87" s="425">
        <f t="shared" si="27"/>
        <v>624</v>
      </c>
      <c r="F87" s="275">
        <f t="shared" si="27"/>
        <v>10666</v>
      </c>
      <c r="G87" s="275">
        <f t="shared" si="27"/>
        <v>636560</v>
      </c>
      <c r="H87" s="276">
        <f t="shared" si="27"/>
        <v>524227</v>
      </c>
      <c r="I87" s="273">
        <f t="shared" si="27"/>
        <v>15244972</v>
      </c>
      <c r="J87" s="273">
        <f t="shared" si="27"/>
        <v>8056751</v>
      </c>
      <c r="K87" s="277">
        <f t="shared" si="27"/>
        <v>7992547</v>
      </c>
      <c r="L87" s="354">
        <f t="shared" si="27"/>
        <v>1925318</v>
      </c>
      <c r="M87" s="425">
        <f t="shared" si="27"/>
        <v>64204</v>
      </c>
      <c r="N87" s="275">
        <f t="shared" si="27"/>
        <v>2817758</v>
      </c>
      <c r="O87" s="275">
        <f t="shared" si="27"/>
        <v>159901</v>
      </c>
      <c r="P87" s="651">
        <f t="shared" si="27"/>
        <v>337235</v>
      </c>
      <c r="Q87" s="275">
        <f t="shared" si="27"/>
        <v>1708618</v>
      </c>
      <c r="R87" s="275">
        <f t="shared" si="27"/>
        <v>2164709</v>
      </c>
      <c r="S87" s="354">
        <f t="shared" si="27"/>
        <v>3568398</v>
      </c>
      <c r="T87" s="354">
        <f t="shared" si="27"/>
        <v>1403689</v>
      </c>
      <c r="U87" s="388">
        <f t="shared" si="27"/>
        <v>137</v>
      </c>
      <c r="V87" s="273">
        <f t="shared" si="27"/>
        <v>16648798</v>
      </c>
      <c r="W87" s="529">
        <f t="shared" si="27"/>
        <v>8260116</v>
      </c>
      <c r="X87" s="354">
        <f t="shared" si="27"/>
        <v>1933266</v>
      </c>
      <c r="Y87" s="415">
        <f t="shared" si="27"/>
        <v>4664465</v>
      </c>
      <c r="Z87" s="388">
        <f t="shared" si="27"/>
        <v>1772211</v>
      </c>
      <c r="AA87" s="278">
        <f t="shared" si="27"/>
        <v>18740</v>
      </c>
      <c r="AB87" s="818">
        <f t="shared" si="27"/>
        <v>7315435</v>
      </c>
      <c r="AC87" s="354">
        <f t="shared" si="27"/>
        <v>1407</v>
      </c>
      <c r="AD87" s="354">
        <f t="shared" si="27"/>
        <v>1354</v>
      </c>
      <c r="AE87" s="415">
        <f t="shared" si="27"/>
        <v>771</v>
      </c>
      <c r="AF87" s="354">
        <f t="shared" si="27"/>
        <v>21160</v>
      </c>
      <c r="AG87" s="354">
        <f t="shared" si="27"/>
        <v>1400</v>
      </c>
      <c r="AH87" s="355">
        <f t="shared" si="27"/>
        <v>16108</v>
      </c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3.5" hidden="1" thickBot="1">
      <c r="A88" s="32"/>
      <c r="B88" s="45" t="s">
        <v>50</v>
      </c>
      <c r="C88" s="78">
        <f aca="true" t="shared" si="28" ref="C88:P88">C15</f>
        <v>0</v>
      </c>
      <c r="D88" s="152">
        <f t="shared" si="28"/>
        <v>0</v>
      </c>
      <c r="E88" s="426">
        <f t="shared" si="28"/>
        <v>0</v>
      </c>
      <c r="F88" s="149">
        <f t="shared" si="28"/>
        <v>0</v>
      </c>
      <c r="G88" s="149">
        <f t="shared" si="28"/>
        <v>0</v>
      </c>
      <c r="H88" s="148">
        <f t="shared" si="28"/>
        <v>0</v>
      </c>
      <c r="I88" s="78">
        <f>J88+N88+O88+P88+Q88+R88</f>
        <v>0</v>
      </c>
      <c r="J88" s="78">
        <f t="shared" si="28"/>
        <v>0</v>
      </c>
      <c r="K88" s="147">
        <f t="shared" si="28"/>
        <v>0</v>
      </c>
      <c r="L88" s="357">
        <v>0</v>
      </c>
      <c r="M88" s="426">
        <f t="shared" si="28"/>
        <v>0</v>
      </c>
      <c r="N88" s="149">
        <f t="shared" si="28"/>
        <v>0</v>
      </c>
      <c r="O88" s="149">
        <f t="shared" si="28"/>
        <v>0</v>
      </c>
      <c r="P88" s="512">
        <f t="shared" si="28"/>
        <v>0</v>
      </c>
      <c r="Q88" s="149">
        <f>Q15</f>
        <v>0</v>
      </c>
      <c r="R88" s="652">
        <v>0</v>
      </c>
      <c r="S88" s="653">
        <v>0</v>
      </c>
      <c r="T88" s="652">
        <v>0</v>
      </c>
      <c r="U88" s="653">
        <f>U15</f>
        <v>0</v>
      </c>
      <c r="V88" s="653">
        <f>I88+T88+U88</f>
        <v>0</v>
      </c>
      <c r="W88" s="652">
        <f>V88</f>
        <v>0</v>
      </c>
      <c r="X88" s="357">
        <f>X15</f>
        <v>0</v>
      </c>
      <c r="Y88" s="357">
        <v>0</v>
      </c>
      <c r="Z88" s="389">
        <f>Z15</f>
        <v>0</v>
      </c>
      <c r="AA88" s="239"/>
      <c r="AB88" s="356">
        <f>AB15</f>
        <v>0</v>
      </c>
      <c r="AC88" s="357">
        <f aca="true" t="shared" si="29" ref="AC88:AH88">AC15</f>
        <v>0</v>
      </c>
      <c r="AD88" s="357">
        <f t="shared" si="29"/>
        <v>0</v>
      </c>
      <c r="AE88" s="357">
        <f t="shared" si="29"/>
        <v>0</v>
      </c>
      <c r="AF88" s="357">
        <f t="shared" si="29"/>
        <v>0</v>
      </c>
      <c r="AG88" s="357">
        <f t="shared" si="29"/>
        <v>0</v>
      </c>
      <c r="AH88" s="358">
        <f t="shared" si="29"/>
        <v>0</v>
      </c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.75" hidden="1">
      <c r="A89" s="654"/>
      <c r="B89" s="655"/>
      <c r="C89" s="656"/>
      <c r="D89" s="656"/>
      <c r="E89" s="656"/>
      <c r="F89" s="656"/>
      <c r="G89" s="656"/>
      <c r="H89" s="656"/>
      <c r="I89" s="656"/>
      <c r="J89" s="656"/>
      <c r="K89" s="656"/>
      <c r="L89" s="656"/>
      <c r="M89" s="656"/>
      <c r="N89" s="656"/>
      <c r="O89" s="656"/>
      <c r="P89" s="656"/>
      <c r="Q89" s="656"/>
      <c r="R89" s="656"/>
      <c r="S89" s="656"/>
      <c r="T89" s="656"/>
      <c r="U89" s="656"/>
      <c r="V89" s="656"/>
      <c r="W89" s="656"/>
      <c r="X89" s="656"/>
      <c r="Y89" s="656"/>
      <c r="Z89" s="656"/>
      <c r="AA89" s="656"/>
      <c r="AB89" s="657"/>
      <c r="AC89" s="657"/>
      <c r="AD89" s="657"/>
      <c r="AE89" s="657"/>
      <c r="AF89" s="657"/>
      <c r="AG89" s="657"/>
      <c r="AH89" s="657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.75" hidden="1">
      <c r="A90" s="658"/>
      <c r="B90" s="659"/>
      <c r="C90" s="660"/>
      <c r="D90" s="660"/>
      <c r="E90" s="660"/>
      <c r="F90" s="660"/>
      <c r="G90" s="660"/>
      <c r="H90" s="660"/>
      <c r="I90" s="660"/>
      <c r="J90" s="660"/>
      <c r="K90" s="660"/>
      <c r="L90" s="660"/>
      <c r="M90" s="660"/>
      <c r="N90" s="660"/>
      <c r="O90" s="660"/>
      <c r="P90" s="660"/>
      <c r="Q90" s="660"/>
      <c r="R90" s="660"/>
      <c r="S90" s="660"/>
      <c r="T90" s="660"/>
      <c r="U90" s="660"/>
      <c r="V90" s="660"/>
      <c r="W90" s="660"/>
      <c r="X90" s="660"/>
      <c r="Y90" s="660"/>
      <c r="Z90" s="661"/>
      <c r="AA90" s="661"/>
      <c r="AB90" s="661"/>
      <c r="AC90" s="661"/>
      <c r="AD90" s="661"/>
      <c r="AE90" s="661"/>
      <c r="AF90" s="661"/>
      <c r="AG90" s="661"/>
      <c r="AH90" s="661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2.75" hidden="1">
      <c r="A91" s="53">
        <v>1</v>
      </c>
      <c r="B91" s="54" t="s">
        <v>19</v>
      </c>
      <c r="C91" s="69">
        <f>D91+G91</f>
        <v>0</v>
      </c>
      <c r="D91" s="70">
        <v>0</v>
      </c>
      <c r="E91" s="70">
        <v>0</v>
      </c>
      <c r="F91" s="70">
        <v>0</v>
      </c>
      <c r="G91" s="70">
        <v>0</v>
      </c>
      <c r="H91" s="71">
        <v>0</v>
      </c>
      <c r="I91" s="69">
        <f>J91+N91+O91+P91+Q91+R91</f>
        <v>-12366</v>
      </c>
      <c r="J91" s="70">
        <f>K91+M91</f>
        <v>0</v>
      </c>
      <c r="K91" s="70">
        <f>K23</f>
        <v>0</v>
      </c>
      <c r="L91" s="70"/>
      <c r="M91" s="70">
        <f>M19</f>
        <v>0</v>
      </c>
      <c r="N91" s="70">
        <f>N23</f>
        <v>0</v>
      </c>
      <c r="O91" s="70">
        <f>O23</f>
        <v>0</v>
      </c>
      <c r="P91" s="70">
        <f>P19</f>
        <v>0</v>
      </c>
      <c r="Q91" s="70">
        <f>Q34</f>
        <v>-137</v>
      </c>
      <c r="R91" s="70">
        <f>R21+R26+R27+R37+R38+R45+R48+R52+R54+R55+R56+R63+R65+R67+R71+R73+R79</f>
        <v>-12229</v>
      </c>
      <c r="S91" s="98">
        <f>R91+T91</f>
        <v>0</v>
      </c>
      <c r="T91" s="157">
        <f>T21+T26+T27+T37+T38+T45+T48+T52+T54+T55+T56+T63+T65+T67+T71+T73+T79</f>
        <v>12229</v>
      </c>
      <c r="U91" s="71">
        <f>U34</f>
        <v>137</v>
      </c>
      <c r="V91" s="329">
        <f>I91+T91+U91</f>
        <v>0</v>
      </c>
      <c r="W91" s="98">
        <v>0</v>
      </c>
      <c r="X91" s="157"/>
      <c r="Y91" s="157">
        <v>0</v>
      </c>
      <c r="Z91" s="390">
        <v>0</v>
      </c>
      <c r="AA91" s="359">
        <v>0</v>
      </c>
      <c r="AB91" s="400">
        <v>0</v>
      </c>
      <c r="AC91" s="293">
        <v>0</v>
      </c>
      <c r="AD91" s="293">
        <v>0</v>
      </c>
      <c r="AE91" s="293">
        <v>0</v>
      </c>
      <c r="AF91" s="293">
        <v>0</v>
      </c>
      <c r="AG91" s="293">
        <v>0</v>
      </c>
      <c r="AH91" s="359">
        <v>0</v>
      </c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2.75" hidden="1">
      <c r="A92" s="51">
        <v>3</v>
      </c>
      <c r="B92" s="48" t="s">
        <v>19</v>
      </c>
      <c r="C92" s="65">
        <f>D92+E92+G92</f>
        <v>624</v>
      </c>
      <c r="D92" s="68">
        <v>0</v>
      </c>
      <c r="E92" s="68">
        <f>E81</f>
        <v>624</v>
      </c>
      <c r="F92" s="68">
        <v>0</v>
      </c>
      <c r="G92" s="68">
        <v>0</v>
      </c>
      <c r="H92" s="73">
        <v>0</v>
      </c>
      <c r="I92" s="72">
        <f>J92+N92+O92+P92+Q92+R92</f>
        <v>406313</v>
      </c>
      <c r="J92" s="68">
        <f>K92+M92</f>
        <v>119662</v>
      </c>
      <c r="K92" s="68">
        <f>K20+K22+K24+K31+K33+K46+K58+K59+K60+K61+K66+K81</f>
        <v>111059</v>
      </c>
      <c r="L92" s="68">
        <f>L22+L44+L58</f>
        <v>53081</v>
      </c>
      <c r="M92" s="68">
        <f>M24+M32+M36+M61+M66+M69+M80</f>
        <v>8603</v>
      </c>
      <c r="N92" s="68">
        <f>N20+N22+N24+N31+N32+N33+N46+N58+N59+N60+N81</f>
        <v>39776</v>
      </c>
      <c r="O92" s="68">
        <f>O20+O22+O24+O31+O33+O46+O58+O59+O60+O81</f>
        <v>2270</v>
      </c>
      <c r="P92" s="68">
        <f>P22</f>
        <v>0</v>
      </c>
      <c r="Q92" s="68">
        <f>Q17+Q18+Q19+Q20+Q23+Q24+Q25+Q30+Q31+Q35+Q36+Q39+Q53+Q58+Q60+Q62+Q68+Q69+Q70+Q74+Q76+Q78+Q80</f>
        <v>181629</v>
      </c>
      <c r="R92" s="68">
        <f>R19+R22+R23+R30+R36+R47+R50+R58+R59+R62+R66+R68+R70+R74+R75+R78+R83</f>
        <v>62976</v>
      </c>
      <c r="S92" s="66">
        <f>R92+T92</f>
        <v>136921</v>
      </c>
      <c r="T92" s="67">
        <f>T22+T23+T30+T47+T64+T68+T70+T72+T74+T75+T78+T83</f>
        <v>73945</v>
      </c>
      <c r="U92" s="73">
        <f>U47</f>
        <v>0</v>
      </c>
      <c r="V92" s="204">
        <f>I92+T92+U92</f>
        <v>480258</v>
      </c>
      <c r="W92" s="66">
        <f>W30+W36+W46+W47+W49+W51+W59+W64+W72+W75+W77+W82</f>
        <v>189164</v>
      </c>
      <c r="X92" s="67">
        <f>X17+X18+X19+X23+X24+X25+X30+X31+X32+X35+X39+X49+X53+X75+X76+X77+X80+X81+X82</f>
        <v>273567</v>
      </c>
      <c r="Y92" s="67">
        <f>Y22+Y30+Y51</f>
        <v>43769</v>
      </c>
      <c r="Z92" s="219">
        <f>Z24+Z30+Z50</f>
        <v>-44982</v>
      </c>
      <c r="AA92" s="179">
        <f>AA20+AA33+AA58</f>
        <v>18740</v>
      </c>
      <c r="AB92" s="66">
        <f>AB17+AB20+AB22+AB28+AB31+AB33+AB46+AB58+AB59+AB60+AB61+AB66+AB81</f>
        <v>111542</v>
      </c>
      <c r="AC92" s="67">
        <f>AC32</f>
        <v>89</v>
      </c>
      <c r="AD92" s="67">
        <f>AD69</f>
        <v>-166</v>
      </c>
      <c r="AE92" s="67">
        <f>AE69</f>
        <v>-49</v>
      </c>
      <c r="AF92" s="67">
        <v>0</v>
      </c>
      <c r="AG92" s="67">
        <v>0</v>
      </c>
      <c r="AH92" s="179">
        <f>AH80</f>
        <v>3328</v>
      </c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2.75" hidden="1">
      <c r="A93" s="52">
        <v>5</v>
      </c>
      <c r="B93" s="490" t="s">
        <v>19</v>
      </c>
      <c r="C93" s="491">
        <f>D93+G93</f>
        <v>0</v>
      </c>
      <c r="D93" s="492">
        <v>0</v>
      </c>
      <c r="E93" s="492">
        <v>0</v>
      </c>
      <c r="F93" s="492">
        <v>0</v>
      </c>
      <c r="G93" s="75">
        <v>0</v>
      </c>
      <c r="H93" s="76">
        <v>0</v>
      </c>
      <c r="I93" s="74">
        <f>J93+N93+O93+P93+Q93+R93</f>
        <v>0</v>
      </c>
      <c r="J93" s="75">
        <v>0</v>
      </c>
      <c r="K93" s="75">
        <v>0</v>
      </c>
      <c r="L93" s="75"/>
      <c r="M93" s="75">
        <v>0</v>
      </c>
      <c r="N93" s="75">
        <v>0</v>
      </c>
      <c r="O93" s="75">
        <v>0</v>
      </c>
      <c r="P93" s="75">
        <v>0</v>
      </c>
      <c r="Q93" s="151">
        <v>0</v>
      </c>
      <c r="R93" s="151">
        <v>0</v>
      </c>
      <c r="S93" s="99">
        <v>0</v>
      </c>
      <c r="T93" s="158">
        <v>0</v>
      </c>
      <c r="U93" s="76">
        <v>0</v>
      </c>
      <c r="V93" s="330">
        <f>I93+T93+U93</f>
        <v>0</v>
      </c>
      <c r="W93" s="99">
        <v>0</v>
      </c>
      <c r="X93" s="158">
        <v>0</v>
      </c>
      <c r="Y93" s="158">
        <v>0</v>
      </c>
      <c r="Z93" s="391">
        <v>0</v>
      </c>
      <c r="AA93" s="361">
        <v>0</v>
      </c>
      <c r="AB93" s="401">
        <v>0</v>
      </c>
      <c r="AC93" s="360">
        <v>0</v>
      </c>
      <c r="AD93" s="360">
        <v>0</v>
      </c>
      <c r="AE93" s="360">
        <v>0</v>
      </c>
      <c r="AF93" s="360">
        <v>0</v>
      </c>
      <c r="AG93" s="360">
        <v>0</v>
      </c>
      <c r="AH93" s="361">
        <v>0</v>
      </c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2.75" hidden="1">
      <c r="A94" s="49" t="s">
        <v>19</v>
      </c>
      <c r="B94" s="49"/>
      <c r="C94" s="74">
        <f>SUM(C91:C93)</f>
        <v>624</v>
      </c>
      <c r="D94" s="75">
        <f>SUM(D91:D93)</f>
        <v>0</v>
      </c>
      <c r="E94" s="75">
        <f>SUM(E91:E93)</f>
        <v>624</v>
      </c>
      <c r="F94" s="75">
        <f>SUM(F91:F93)</f>
        <v>0</v>
      </c>
      <c r="G94" s="75">
        <f aca="true" t="shared" si="30" ref="G94:P94">SUM(G91:G93)</f>
        <v>0</v>
      </c>
      <c r="H94" s="76">
        <f t="shared" si="30"/>
        <v>0</v>
      </c>
      <c r="I94" s="153">
        <f>J94+N94+O94+P94+Q94+R94</f>
        <v>393947</v>
      </c>
      <c r="J94" s="75">
        <f t="shared" si="30"/>
        <v>119662</v>
      </c>
      <c r="K94" s="75">
        <f t="shared" si="30"/>
        <v>111059</v>
      </c>
      <c r="L94" s="75">
        <f t="shared" si="30"/>
        <v>53081</v>
      </c>
      <c r="M94" s="75">
        <f t="shared" si="30"/>
        <v>8603</v>
      </c>
      <c r="N94" s="75">
        <f t="shared" si="30"/>
        <v>39776</v>
      </c>
      <c r="O94" s="75">
        <f t="shared" si="30"/>
        <v>2270</v>
      </c>
      <c r="P94" s="75">
        <f t="shared" si="30"/>
        <v>0</v>
      </c>
      <c r="Q94" s="150">
        <f aca="true" t="shared" si="31" ref="Q94:AH94">SUM(Q91:Q93)</f>
        <v>181492</v>
      </c>
      <c r="R94" s="150">
        <f t="shared" si="31"/>
        <v>50747</v>
      </c>
      <c r="S94" s="75">
        <f t="shared" si="31"/>
        <v>136921</v>
      </c>
      <c r="T94" s="75">
        <f t="shared" si="31"/>
        <v>86174</v>
      </c>
      <c r="U94" s="150">
        <f t="shared" si="31"/>
        <v>137</v>
      </c>
      <c r="V94" s="76">
        <f t="shared" si="31"/>
        <v>480258</v>
      </c>
      <c r="W94" s="362">
        <f t="shared" si="31"/>
        <v>189164</v>
      </c>
      <c r="X94" s="363">
        <f>SUM(X91:X93)</f>
        <v>273567</v>
      </c>
      <c r="Y94" s="363">
        <f>SUM(Y91:Y93)</f>
        <v>43769</v>
      </c>
      <c r="Z94" s="392">
        <f t="shared" si="31"/>
        <v>-44982</v>
      </c>
      <c r="AA94" s="150">
        <f t="shared" si="31"/>
        <v>18740</v>
      </c>
      <c r="AB94" s="362">
        <f t="shared" si="31"/>
        <v>111542</v>
      </c>
      <c r="AC94" s="363">
        <f t="shared" si="31"/>
        <v>89</v>
      </c>
      <c r="AD94" s="363">
        <f t="shared" si="31"/>
        <v>-166</v>
      </c>
      <c r="AE94" s="363">
        <f t="shared" si="31"/>
        <v>-49</v>
      </c>
      <c r="AF94" s="363">
        <f t="shared" si="31"/>
        <v>0</v>
      </c>
      <c r="AG94" s="363">
        <f t="shared" si="31"/>
        <v>0</v>
      </c>
      <c r="AH94" s="150">
        <f t="shared" si="31"/>
        <v>3328</v>
      </c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.75" hidden="1">
      <c r="A95" s="57"/>
      <c r="B95" s="5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>
        <f>T94+U94</f>
        <v>86311</v>
      </c>
      <c r="U95" s="77"/>
      <c r="V95" s="77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.75" hidden="1">
      <c r="A96" t="s">
        <v>40</v>
      </c>
      <c r="C96" s="2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2.75" hidden="1">
      <c r="A97" t="s">
        <v>41</v>
      </c>
      <c r="B97" t="s">
        <v>42</v>
      </c>
      <c r="C97" s="2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2.75" hidden="1">
      <c r="A98" t="s">
        <v>43</v>
      </c>
      <c r="B98" t="s">
        <v>44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2.75" hidden="1">
      <c r="A99" t="s">
        <v>45</v>
      </c>
      <c r="B99" t="s">
        <v>46</v>
      </c>
      <c r="C99" s="2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2.75">
      <c r="A100" s="5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2.75">
      <c r="A101" s="5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2.75">
      <c r="A102" s="50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2.75">
      <c r="A103" s="50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2.75">
      <c r="A104" s="50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2.75">
      <c r="A105" s="5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2.75">
      <c r="A106" s="5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50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2.75">
      <c r="A108" s="5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2.75">
      <c r="A109" s="50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2.75">
      <c r="A110" s="50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2.75">
      <c r="A111" s="5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2.75">
      <c r="A112" s="5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2.75">
      <c r="A113" s="5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12.75">
      <c r="A114" s="5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12.75">
      <c r="A115" s="5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2.75">
      <c r="A116" s="5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3:44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3:44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3:44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3:44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3:44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3:44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3:44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3:44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3:44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3:44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3:44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3:44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</sheetData>
  <printOptions/>
  <pageMargins left="1.1811023622047245" right="0" top="0.3937007874015748" bottom="0" header="0.31496062992125984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V129"/>
  <sheetViews>
    <sheetView workbookViewId="0" topLeftCell="A1">
      <selection activeCell="AB108" sqref="AB108"/>
      <selection activeCell="AC106" sqref="AB106:AC106"/>
    </sheetView>
  </sheetViews>
  <sheetFormatPr defaultColWidth="9.125" defaultRowHeight="12.75"/>
  <cols>
    <col min="1" max="1" width="8.00390625" style="0" customWidth="1"/>
    <col min="2" max="2" width="18.75390625" style="0" customWidth="1"/>
    <col min="3" max="3" width="9.00390625" style="0" hidden="1" customWidth="1"/>
    <col min="4" max="4" width="10.00390625" style="0" hidden="1" customWidth="1"/>
    <col min="5" max="5" width="6.00390625" style="0" hidden="1" customWidth="1"/>
    <col min="6" max="6" width="10.125" style="0" hidden="1" customWidth="1"/>
    <col min="7" max="7" width="7.25390625" style="0" hidden="1" customWidth="1"/>
    <col min="8" max="8" width="8.375" style="904" hidden="1" customWidth="1"/>
    <col min="9" max="9" width="10.00390625" style="904" hidden="1" customWidth="1"/>
    <col min="10" max="11" width="9.00390625" style="904" hidden="1" customWidth="1"/>
    <col min="12" max="12" width="8.875" style="904" hidden="1" customWidth="1"/>
    <col min="13" max="13" width="6.375" style="904" hidden="1" customWidth="1"/>
    <col min="14" max="14" width="9.00390625" style="904" hidden="1" customWidth="1"/>
    <col min="15" max="16" width="7.375" style="0" hidden="1" customWidth="1"/>
    <col min="17" max="17" width="10.625" style="1042" hidden="1" customWidth="1"/>
    <col min="18" max="18" width="9.00390625" style="1042" hidden="1" customWidth="1"/>
    <col min="19" max="19" width="9.25390625" style="1042" hidden="1" customWidth="1"/>
    <col min="20" max="20" width="10.875" style="1042" hidden="1" customWidth="1"/>
    <col min="21" max="21" width="7.125" style="1042" hidden="1" customWidth="1"/>
    <col min="22" max="22" width="9.875" style="1042" customWidth="1"/>
    <col min="23" max="23" width="9.00390625" style="1042" customWidth="1"/>
    <col min="24" max="24" width="9.125" style="1042" customWidth="1"/>
    <col min="25" max="25" width="8.875" style="1042" customWidth="1"/>
    <col min="26" max="27" width="9.00390625" style="1042" customWidth="1"/>
    <col min="29" max="29" width="10.25390625" style="0" customWidth="1"/>
    <col min="30" max="30" width="10.125" style="0" customWidth="1"/>
    <col min="31" max="31" width="9.375" style="0" customWidth="1"/>
    <col min="32" max="32" width="7.125" style="0" customWidth="1"/>
    <col min="33" max="33" width="7.375" style="0" customWidth="1"/>
    <col min="34" max="34" width="7.875" style="0" customWidth="1"/>
  </cols>
  <sheetData>
    <row r="2" ht="12.75" hidden="1"/>
    <row r="3" ht="12.75" hidden="1"/>
    <row r="4" spans="17:32" ht="18">
      <c r="Q4" s="904"/>
      <c r="R4" s="904"/>
      <c r="S4" s="904"/>
      <c r="T4" s="904"/>
      <c r="U4" s="904"/>
      <c r="V4" s="130" t="s">
        <v>142</v>
      </c>
      <c r="W4" s="25"/>
      <c r="X4" s="25"/>
      <c r="Y4" s="25"/>
      <c r="Z4" s="25"/>
      <c r="AA4" s="25"/>
      <c r="AB4" s="25"/>
      <c r="AC4" s="25"/>
      <c r="AD4" s="131"/>
      <c r="AE4" s="131"/>
      <c r="AF4" s="25"/>
    </row>
    <row r="5" spans="11:27" ht="13.5" thickBot="1">
      <c r="K5" s="904" t="s">
        <v>51</v>
      </c>
      <c r="Q5" s="905"/>
      <c r="R5" s="905"/>
      <c r="S5" s="905"/>
      <c r="T5" s="905"/>
      <c r="U5" s="905"/>
      <c r="V5" s="905"/>
      <c r="W5" s="905"/>
      <c r="X5" s="905"/>
      <c r="Y5" s="905"/>
      <c r="Z5" s="905"/>
      <c r="AA5" s="905"/>
    </row>
    <row r="6" spans="2:27" s="25" customFormat="1" ht="18" hidden="1">
      <c r="B6" s="130"/>
      <c r="D6" s="130"/>
      <c r="E6" s="130"/>
      <c r="F6" s="130"/>
      <c r="G6" s="279"/>
      <c r="H6" s="904"/>
      <c r="I6" s="130" t="s">
        <v>142</v>
      </c>
      <c r="J6" s="1043"/>
      <c r="K6" s="1043"/>
      <c r="L6" s="1043"/>
      <c r="M6" s="1043"/>
      <c r="N6" s="1043"/>
      <c r="Q6" s="906"/>
      <c r="R6" s="906"/>
      <c r="S6" s="907"/>
      <c r="T6" s="907"/>
      <c r="U6" s="907"/>
      <c r="V6" s="907"/>
      <c r="W6" s="907"/>
      <c r="X6" s="907"/>
      <c r="Y6" s="907"/>
      <c r="Z6" s="907"/>
      <c r="AA6" s="907"/>
    </row>
    <row r="7" spans="2:27" ht="18" hidden="1">
      <c r="B7" s="7"/>
      <c r="C7" s="6"/>
      <c r="D7" s="130"/>
      <c r="E7" s="130"/>
      <c r="F7" s="130"/>
      <c r="G7" s="25"/>
      <c r="H7" s="1042"/>
      <c r="I7" s="130"/>
      <c r="J7" s="1043"/>
      <c r="K7" s="1044"/>
      <c r="L7" s="1044"/>
      <c r="M7" s="1044"/>
      <c r="N7" s="1044"/>
      <c r="O7" s="131"/>
      <c r="P7" s="131"/>
      <c r="Q7" s="906"/>
      <c r="R7" s="906"/>
      <c r="S7" s="906"/>
      <c r="T7" s="908"/>
      <c r="U7" s="908"/>
      <c r="V7" s="905"/>
      <c r="W7" s="905"/>
      <c r="X7" s="905"/>
      <c r="Y7" s="905"/>
      <c r="Z7" s="905"/>
      <c r="AA7" s="905"/>
    </row>
    <row r="8" spans="2:27" ht="18" customHeight="1" hidden="1" thickBot="1">
      <c r="B8" s="7"/>
      <c r="C8" s="6"/>
      <c r="D8" s="6"/>
      <c r="E8" s="6"/>
      <c r="F8" s="6"/>
      <c r="G8" s="6"/>
      <c r="H8" s="1045"/>
      <c r="I8" s="1045"/>
      <c r="J8" s="1045"/>
      <c r="K8" s="1045"/>
      <c r="L8" s="1045"/>
      <c r="M8" s="1045"/>
      <c r="N8" s="1045"/>
      <c r="O8" s="6"/>
      <c r="P8" s="6"/>
      <c r="Q8" s="908"/>
      <c r="R8" s="908"/>
      <c r="S8" s="908"/>
      <c r="T8" s="908"/>
      <c r="U8" s="908"/>
      <c r="V8" s="905"/>
      <c r="W8" s="905"/>
      <c r="X8" s="905"/>
      <c r="Y8" s="905"/>
      <c r="Z8" s="905"/>
      <c r="AA8" s="905"/>
    </row>
    <row r="9" spans="1:44" ht="12.75">
      <c r="A9" s="46"/>
      <c r="B9" s="26" t="s">
        <v>0</v>
      </c>
      <c r="C9" s="37" t="s">
        <v>1</v>
      </c>
      <c r="D9" s="14" t="s">
        <v>2</v>
      </c>
      <c r="E9" s="14"/>
      <c r="F9" s="14"/>
      <c r="G9" s="14"/>
      <c r="H9" s="1046"/>
      <c r="I9" s="1047"/>
      <c r="J9" s="1048" t="s">
        <v>3</v>
      </c>
      <c r="K9" s="1049"/>
      <c r="L9" s="1049"/>
      <c r="M9" s="1049"/>
      <c r="N9" s="1050"/>
      <c r="O9" s="8"/>
      <c r="P9" s="8"/>
      <c r="Q9" s="909"/>
      <c r="R9" s="910"/>
      <c r="S9" s="911" t="s">
        <v>54</v>
      </c>
      <c r="T9" s="912"/>
      <c r="U9" s="913"/>
      <c r="V9" s="241" t="s">
        <v>4</v>
      </c>
      <c r="W9" s="376" t="s">
        <v>77</v>
      </c>
      <c r="X9" s="11"/>
      <c r="Y9" s="11"/>
      <c r="Z9" s="11"/>
      <c r="AA9" s="11"/>
      <c r="AB9" s="801"/>
      <c r="AC9" s="430" t="s">
        <v>78</v>
      </c>
      <c r="AD9" s="431" t="s">
        <v>75</v>
      </c>
      <c r="AE9" s="431"/>
      <c r="AF9" s="283"/>
      <c r="AG9" s="283"/>
      <c r="AH9" s="28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2.75">
      <c r="A10" s="5" t="s">
        <v>6</v>
      </c>
      <c r="B10" s="5"/>
      <c r="C10" s="38"/>
      <c r="D10" s="35" t="s">
        <v>7</v>
      </c>
      <c r="E10" s="35"/>
      <c r="F10" s="35"/>
      <c r="G10" s="39"/>
      <c r="H10" s="1051"/>
      <c r="I10" s="1052"/>
      <c r="J10" s="1053" t="s">
        <v>8</v>
      </c>
      <c r="K10" s="58"/>
      <c r="L10" s="58"/>
      <c r="M10" s="59"/>
      <c r="N10" s="30" t="s">
        <v>9</v>
      </c>
      <c r="O10" s="30" t="s">
        <v>10</v>
      </c>
      <c r="P10" s="1" t="s">
        <v>11</v>
      </c>
      <c r="Q10" s="914" t="s">
        <v>11</v>
      </c>
      <c r="R10" s="915" t="s">
        <v>12</v>
      </c>
      <c r="S10" s="916" t="s">
        <v>53</v>
      </c>
      <c r="T10" s="917"/>
      <c r="U10" s="918" t="s">
        <v>174</v>
      </c>
      <c r="V10" s="312"/>
      <c r="W10" s="919" t="s">
        <v>71</v>
      </c>
      <c r="X10" s="920" t="s">
        <v>4</v>
      </c>
      <c r="Y10" s="920" t="s">
        <v>71</v>
      </c>
      <c r="Z10" s="921" t="s">
        <v>60</v>
      </c>
      <c r="AA10" s="922" t="s">
        <v>100</v>
      </c>
      <c r="AB10" s="402" t="s">
        <v>79</v>
      </c>
      <c r="AC10" s="301" t="s">
        <v>92</v>
      </c>
      <c r="AD10" s="300" t="s">
        <v>27</v>
      </c>
      <c r="AE10" s="301" t="s">
        <v>87</v>
      </c>
      <c r="AF10" s="300" t="s">
        <v>55</v>
      </c>
      <c r="AG10" s="301" t="s">
        <v>20</v>
      </c>
      <c r="AH10" s="302" t="s">
        <v>61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2.75">
      <c r="A11" s="5" t="s">
        <v>13</v>
      </c>
      <c r="B11" s="5"/>
      <c r="C11" s="29"/>
      <c r="D11" s="20" t="s">
        <v>14</v>
      </c>
      <c r="E11" s="30" t="s">
        <v>170</v>
      </c>
      <c r="F11" s="427" t="s">
        <v>61</v>
      </c>
      <c r="G11" s="55" t="s">
        <v>15</v>
      </c>
      <c r="H11" s="28"/>
      <c r="I11" s="20"/>
      <c r="J11" s="20"/>
      <c r="K11" s="63" t="s">
        <v>16</v>
      </c>
      <c r="L11" s="238"/>
      <c r="M11" s="61"/>
      <c r="N11" s="1054"/>
      <c r="O11" s="1" t="s">
        <v>17</v>
      </c>
      <c r="P11" s="1" t="s">
        <v>18</v>
      </c>
      <c r="Q11" s="923" t="s">
        <v>49</v>
      </c>
      <c r="R11" s="924" t="s">
        <v>47</v>
      </c>
      <c r="S11" s="925" t="s">
        <v>19</v>
      </c>
      <c r="T11" s="865" t="s">
        <v>5</v>
      </c>
      <c r="U11" s="863" t="s">
        <v>27</v>
      </c>
      <c r="V11" s="312"/>
      <c r="W11" s="926" t="s">
        <v>72</v>
      </c>
      <c r="X11" s="927" t="s">
        <v>63</v>
      </c>
      <c r="Y11" s="927" t="s">
        <v>72</v>
      </c>
      <c r="Z11" s="928" t="s">
        <v>62</v>
      </c>
      <c r="AA11" s="929" t="s">
        <v>101</v>
      </c>
      <c r="AB11" s="403" t="s">
        <v>82</v>
      </c>
      <c r="AC11" s="305" t="s">
        <v>83</v>
      </c>
      <c r="AD11" s="304" t="s">
        <v>84</v>
      </c>
      <c r="AE11" s="305" t="s">
        <v>86</v>
      </c>
      <c r="AF11" s="304" t="s">
        <v>56</v>
      </c>
      <c r="AG11" s="305" t="s">
        <v>57</v>
      </c>
      <c r="AH11" s="306" t="s">
        <v>64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2.75">
      <c r="A12" s="5" t="s">
        <v>21</v>
      </c>
      <c r="B12" s="12" t="s">
        <v>22</v>
      </c>
      <c r="C12" s="29"/>
      <c r="D12" s="20" t="s">
        <v>23</v>
      </c>
      <c r="E12" s="30" t="s">
        <v>171</v>
      </c>
      <c r="F12" s="428" t="s">
        <v>64</v>
      </c>
      <c r="G12" s="216" t="s">
        <v>19</v>
      </c>
      <c r="H12" s="16" t="s">
        <v>7</v>
      </c>
      <c r="I12" s="930" t="s">
        <v>19</v>
      </c>
      <c r="J12" s="1052" t="s">
        <v>19</v>
      </c>
      <c r="K12" s="1055" t="s">
        <v>24</v>
      </c>
      <c r="L12" s="1056" t="s">
        <v>58</v>
      </c>
      <c r="M12" s="1056" t="s">
        <v>25</v>
      </c>
      <c r="N12" s="865"/>
      <c r="O12" s="23"/>
      <c r="P12" s="1" t="s">
        <v>26</v>
      </c>
      <c r="Q12" s="923" t="s">
        <v>48</v>
      </c>
      <c r="R12" s="924" t="s">
        <v>27</v>
      </c>
      <c r="S12" s="930" t="s">
        <v>28</v>
      </c>
      <c r="T12" s="866" t="s">
        <v>23</v>
      </c>
      <c r="U12" s="863" t="s">
        <v>48</v>
      </c>
      <c r="V12" s="312" t="s">
        <v>19</v>
      </c>
      <c r="W12" s="926" t="s">
        <v>73</v>
      </c>
      <c r="X12" s="927" t="s">
        <v>66</v>
      </c>
      <c r="Y12" s="927" t="s">
        <v>76</v>
      </c>
      <c r="Z12" s="928" t="s">
        <v>65</v>
      </c>
      <c r="AA12" s="929" t="s">
        <v>102</v>
      </c>
      <c r="AB12" s="403" t="s">
        <v>80</v>
      </c>
      <c r="AC12" s="305" t="s">
        <v>94</v>
      </c>
      <c r="AD12" s="304" t="s">
        <v>85</v>
      </c>
      <c r="AE12" s="305" t="s">
        <v>88</v>
      </c>
      <c r="AF12" s="304" t="s">
        <v>29</v>
      </c>
      <c r="AG12" s="305" t="s">
        <v>33</v>
      </c>
      <c r="AH12" s="306" t="s">
        <v>67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8" ht="13.5" thickBot="1">
      <c r="A13" s="47" t="s">
        <v>30</v>
      </c>
      <c r="B13" s="27" t="s">
        <v>31</v>
      </c>
      <c r="C13" s="43" t="s">
        <v>19</v>
      </c>
      <c r="D13" s="21" t="s">
        <v>126</v>
      </c>
      <c r="E13" s="30" t="s">
        <v>172</v>
      </c>
      <c r="F13" s="428" t="s">
        <v>95</v>
      </c>
      <c r="G13" s="22"/>
      <c r="H13" s="1057" t="s">
        <v>32</v>
      </c>
      <c r="I13" s="44"/>
      <c r="J13" s="215"/>
      <c r="K13" s="19"/>
      <c r="L13" s="19" t="s">
        <v>59</v>
      </c>
      <c r="M13" s="217"/>
      <c r="N13" s="22"/>
      <c r="O13" s="19"/>
      <c r="P13" s="3"/>
      <c r="Q13" s="931" t="s">
        <v>28</v>
      </c>
      <c r="R13" s="932"/>
      <c r="S13" s="933"/>
      <c r="T13" s="867" t="s">
        <v>27</v>
      </c>
      <c r="U13" s="864" t="s">
        <v>175</v>
      </c>
      <c r="V13" s="313"/>
      <c r="W13" s="412" t="s">
        <v>74</v>
      </c>
      <c r="X13" s="413" t="s">
        <v>69</v>
      </c>
      <c r="Y13" s="411" t="s">
        <v>74</v>
      </c>
      <c r="Z13" s="934" t="s">
        <v>68</v>
      </c>
      <c r="AA13" s="935" t="s">
        <v>103</v>
      </c>
      <c r="AB13" s="414" t="s">
        <v>81</v>
      </c>
      <c r="AC13" s="308" t="s">
        <v>93</v>
      </c>
      <c r="AD13" s="413" t="s">
        <v>86</v>
      </c>
      <c r="AE13" s="308" t="s">
        <v>89</v>
      </c>
      <c r="AF13" s="307"/>
      <c r="AG13" s="307"/>
      <c r="AH13" s="309" t="s">
        <v>70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2.75">
      <c r="A14" s="5"/>
      <c r="B14" s="117" t="s">
        <v>90</v>
      </c>
      <c r="C14" s="228">
        <f>SUM(MF:ÚZSVM!C14)</f>
        <v>1168176</v>
      </c>
      <c r="D14" s="408">
        <f>SUM(MF:ÚZSVM!D14)</f>
        <v>520950</v>
      </c>
      <c r="E14" s="851">
        <f>SUM(MF:ÚZSVM!E14)</f>
        <v>0</v>
      </c>
      <c r="F14" s="429">
        <f>SUM(MF:ÚZSVM!F14)</f>
        <v>10666</v>
      </c>
      <c r="G14" s="417">
        <f>SUM(MF:ÚZSVM!G14)</f>
        <v>636560</v>
      </c>
      <c r="H14" s="407">
        <f>SUM(MF:ÚZSVM!H14)</f>
        <v>524227</v>
      </c>
      <c r="I14" s="407">
        <f>SUM(MF:ÚZSVM!I14)</f>
        <v>14851025</v>
      </c>
      <c r="J14" s="408">
        <f>SUM(MF:ÚZSVM!J14)</f>
        <v>7937089</v>
      </c>
      <c r="K14" s="416">
        <f>SUM(MF:ÚZSVM!K14)</f>
        <v>7881488</v>
      </c>
      <c r="L14" s="417">
        <f>SUM(MF:ÚZSVM!L14)</f>
        <v>1872237</v>
      </c>
      <c r="M14" s="417">
        <f>SUM(MF:ÚZSVM!M14)</f>
        <v>55601</v>
      </c>
      <c r="N14" s="417">
        <f>SUM(MF:ÚZSVM!N14)</f>
        <v>2777982</v>
      </c>
      <c r="O14" s="416">
        <f>SUM(MF:ÚZSVM!O14)</f>
        <v>157631</v>
      </c>
      <c r="P14" s="417">
        <f>SUM(MF:ÚZSVM!P14)</f>
        <v>337235</v>
      </c>
      <c r="Q14" s="407">
        <f>SUM(MF:ÚZSVM!Q14)</f>
        <v>1527126</v>
      </c>
      <c r="R14" s="407">
        <f>SUM(MF:ÚZSVM!R14)</f>
        <v>2113962</v>
      </c>
      <c r="S14" s="408">
        <f>SUM(MF:ÚZSVM!S14)</f>
        <v>3431477</v>
      </c>
      <c r="T14" s="418">
        <f>SUM(MF:ÚZSVM!T14)</f>
        <v>1317515</v>
      </c>
      <c r="U14" s="419">
        <f>SUM(MF:ÚZSVM!U14)</f>
        <v>0</v>
      </c>
      <c r="V14" s="409">
        <f>SUM(MF:ÚZSVM!V14)</f>
        <v>16168540</v>
      </c>
      <c r="W14" s="409">
        <f>SUM(MF:ÚZSVM!W14)</f>
        <v>8070952</v>
      </c>
      <c r="X14" s="416">
        <f>SUM(MF:ÚZSVM!X14)</f>
        <v>1659699</v>
      </c>
      <c r="Y14" s="416">
        <f>SUM(MF:ÚZSVM!Y14)</f>
        <v>4620696</v>
      </c>
      <c r="Z14" s="635">
        <f>SUM(MF:ÚZSVM!Z14)</f>
        <v>1817193</v>
      </c>
      <c r="AA14" s="936">
        <f>SUM(MF:ÚZSVM!AA14)</f>
        <v>0</v>
      </c>
      <c r="AB14" s="802">
        <f>SUM(MF:ÚZSVM!AB14)</f>
        <v>7203893</v>
      </c>
      <c r="AC14" s="311">
        <f>SUM(MF:ÚZSVM!AC14)</f>
        <v>1318</v>
      </c>
      <c r="AD14" s="311">
        <f>SUM(MF:ÚZSVM!AD14)</f>
        <v>1520</v>
      </c>
      <c r="AE14" s="311">
        <f>SUM(MF:ÚZSVM!AE14)</f>
        <v>820</v>
      </c>
      <c r="AF14" s="311">
        <f>SUM(MF:ÚZSVM!AF14)</f>
        <v>21160</v>
      </c>
      <c r="AG14" s="311">
        <f>SUM(MF:ÚZSVM!AG14)</f>
        <v>1400</v>
      </c>
      <c r="AH14" s="332">
        <f>SUM(MF:ÚZSVM!AH14)</f>
        <v>12780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57" customFormat="1" ht="13.5" thickBot="1">
      <c r="A15" s="49"/>
      <c r="B15" s="406" t="s">
        <v>91</v>
      </c>
      <c r="C15" s="129"/>
      <c r="D15" s="128"/>
      <c r="E15" s="125"/>
      <c r="F15" s="126"/>
      <c r="G15" s="125"/>
      <c r="H15" s="937"/>
      <c r="I15" s="937">
        <f>J15+N15+O15+P15+Q15+R15</f>
        <v>38382</v>
      </c>
      <c r="J15" s="410"/>
      <c r="K15" s="1058"/>
      <c r="L15" s="938"/>
      <c r="M15" s="938"/>
      <c r="N15" s="938"/>
      <c r="O15" s="126"/>
      <c r="P15" s="125"/>
      <c r="Q15" s="937"/>
      <c r="R15" s="937">
        <f>38382</f>
        <v>38382</v>
      </c>
      <c r="S15" s="938">
        <f>R15+T15</f>
        <v>125660</v>
      </c>
      <c r="T15" s="939">
        <f>87278</f>
        <v>87278</v>
      </c>
      <c r="U15" s="940"/>
      <c r="V15" s="940">
        <f>T15+I15</f>
        <v>125660</v>
      </c>
      <c r="W15" s="410">
        <f>125660</f>
        <v>125660</v>
      </c>
      <c r="X15" s="80"/>
      <c r="Y15" s="80"/>
      <c r="Z15" s="378"/>
      <c r="AA15" s="310"/>
      <c r="AB15" s="803"/>
      <c r="AC15" s="80"/>
      <c r="AD15" s="80"/>
      <c r="AE15" s="80"/>
      <c r="AF15" s="80"/>
      <c r="AG15" s="80"/>
      <c r="AH15" s="310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</row>
    <row r="16" spans="1:48" ht="12.75">
      <c r="A16" s="5"/>
      <c r="B16" s="137" t="s">
        <v>34</v>
      </c>
      <c r="C16" s="228"/>
      <c r="D16" s="229"/>
      <c r="E16" s="232"/>
      <c r="F16" s="232"/>
      <c r="G16" s="230"/>
      <c r="H16" s="587"/>
      <c r="I16" s="1059"/>
      <c r="J16" s="1060">
        <f>K16+M16</f>
        <v>0</v>
      </c>
      <c r="K16" s="1061"/>
      <c r="L16" s="448"/>
      <c r="M16" s="448"/>
      <c r="N16" s="448"/>
      <c r="O16" s="230"/>
      <c r="P16" s="232"/>
      <c r="Q16" s="941"/>
      <c r="R16" s="942"/>
      <c r="S16" s="943">
        <f aca="true" t="shared" si="0" ref="S16:S28">R16+T16</f>
        <v>0</v>
      </c>
      <c r="T16" s="944"/>
      <c r="U16" s="945"/>
      <c r="V16" s="946">
        <f>T16+I16</f>
        <v>0</v>
      </c>
      <c r="W16" s="947"/>
      <c r="X16" s="941"/>
      <c r="Y16" s="948"/>
      <c r="Z16" s="949"/>
      <c r="AA16" s="950"/>
      <c r="AB16" s="804"/>
      <c r="AC16" s="311"/>
      <c r="AD16" s="311"/>
      <c r="AE16" s="311"/>
      <c r="AF16" s="311"/>
      <c r="AG16" s="311"/>
      <c r="AH16" s="332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2.75">
      <c r="A17" s="100">
        <v>3</v>
      </c>
      <c r="B17" s="171" t="s">
        <v>96</v>
      </c>
      <c r="C17" s="111">
        <f aca="true" t="shared" si="1" ref="C17:C27">D17+E17+G17</f>
        <v>0</v>
      </c>
      <c r="D17" s="250"/>
      <c r="E17" s="420"/>
      <c r="F17" s="420"/>
      <c r="G17" s="254"/>
      <c r="H17" s="1062"/>
      <c r="I17" s="1063">
        <f aca="true" t="shared" si="2" ref="I17:I41">J17+N17+O17+P17+Q17+R17</f>
        <v>9800</v>
      </c>
      <c r="J17" s="1064">
        <f>K17+M17</f>
        <v>0</v>
      </c>
      <c r="K17" s="1065"/>
      <c r="L17" s="1066"/>
      <c r="M17" s="1067"/>
      <c r="N17" s="1066"/>
      <c r="O17" s="288"/>
      <c r="P17" s="370"/>
      <c r="Q17" s="941">
        <v>9800</v>
      </c>
      <c r="R17" s="951"/>
      <c r="S17" s="952">
        <f t="shared" si="0"/>
        <v>0</v>
      </c>
      <c r="T17" s="953"/>
      <c r="U17" s="954"/>
      <c r="V17" s="955">
        <f>T17+I17</f>
        <v>9800</v>
      </c>
      <c r="W17" s="956"/>
      <c r="X17" s="957">
        <v>9800</v>
      </c>
      <c r="Y17" s="958"/>
      <c r="Z17" s="959"/>
      <c r="AA17" s="960"/>
      <c r="AB17" s="805"/>
      <c r="AC17" s="254"/>
      <c r="AD17" s="254"/>
      <c r="AE17" s="254"/>
      <c r="AF17" s="333"/>
      <c r="AG17" s="333"/>
      <c r="AH17" s="247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2.75">
      <c r="A18" s="205">
        <v>3</v>
      </c>
      <c r="B18" s="171" t="s">
        <v>97</v>
      </c>
      <c r="C18" s="111">
        <f t="shared" si="1"/>
        <v>0</v>
      </c>
      <c r="D18" s="250"/>
      <c r="E18" s="420"/>
      <c r="F18" s="420"/>
      <c r="G18" s="254"/>
      <c r="H18" s="1062"/>
      <c r="I18" s="1063">
        <f t="shared" si="2"/>
        <v>82289</v>
      </c>
      <c r="J18" s="618">
        <f>K18+M18</f>
        <v>0</v>
      </c>
      <c r="K18" s="440"/>
      <c r="L18" s="440"/>
      <c r="M18" s="1068"/>
      <c r="N18" s="440"/>
      <c r="O18" s="373"/>
      <c r="P18" s="373"/>
      <c r="Q18" s="961">
        <v>82289</v>
      </c>
      <c r="R18" s="962"/>
      <c r="S18" s="952">
        <f t="shared" si="0"/>
        <v>0</v>
      </c>
      <c r="T18" s="953"/>
      <c r="U18" s="963"/>
      <c r="V18" s="955">
        <f aca="true" t="shared" si="3" ref="V18:V28">T18+I18</f>
        <v>82289</v>
      </c>
      <c r="W18" s="964"/>
      <c r="X18" s="965">
        <v>82289</v>
      </c>
      <c r="Y18" s="966"/>
      <c r="Z18" s="959"/>
      <c r="AA18" s="960"/>
      <c r="AB18" s="805"/>
      <c r="AC18" s="256"/>
      <c r="AD18" s="256"/>
      <c r="AE18" s="256"/>
      <c r="AF18" s="333"/>
      <c r="AG18" s="333"/>
      <c r="AH18" s="33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236" customFormat="1" ht="12.75">
      <c r="A19" s="227">
        <v>3</v>
      </c>
      <c r="B19" s="56" t="s">
        <v>98</v>
      </c>
      <c r="C19" s="111">
        <f t="shared" si="1"/>
        <v>0</v>
      </c>
      <c r="D19" s="261"/>
      <c r="E19" s="421"/>
      <c r="F19" s="421"/>
      <c r="G19" s="262"/>
      <c r="H19" s="1069"/>
      <c r="I19" s="1070">
        <f t="shared" si="2"/>
        <v>3582</v>
      </c>
      <c r="J19" s="1071">
        <f aca="true" t="shared" si="4" ref="J19:J28">K19+M19</f>
        <v>0</v>
      </c>
      <c r="K19" s="1072"/>
      <c r="L19" s="1072"/>
      <c r="M19" s="1073"/>
      <c r="N19" s="1072"/>
      <c r="O19" s="265"/>
      <c r="P19" s="265"/>
      <c r="Q19" s="967">
        <v>3582</v>
      </c>
      <c r="R19" s="962"/>
      <c r="S19" s="968">
        <f t="shared" si="0"/>
        <v>0</v>
      </c>
      <c r="T19" s="969"/>
      <c r="U19" s="970"/>
      <c r="V19" s="955">
        <f t="shared" si="3"/>
        <v>3582</v>
      </c>
      <c r="W19" s="971"/>
      <c r="X19" s="972">
        <v>3582</v>
      </c>
      <c r="Y19" s="973"/>
      <c r="Z19" s="974"/>
      <c r="AA19" s="975"/>
      <c r="AB19" s="450"/>
      <c r="AC19" s="262"/>
      <c r="AD19" s="335"/>
      <c r="AE19" s="335"/>
      <c r="AF19" s="336"/>
      <c r="AG19" s="336"/>
      <c r="AH19" s="337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</row>
    <row r="20" spans="1:48" ht="12.75">
      <c r="A20" s="470">
        <v>3</v>
      </c>
      <c r="B20" s="56" t="s">
        <v>99</v>
      </c>
      <c r="C20" s="111">
        <f t="shared" si="1"/>
        <v>0</v>
      </c>
      <c r="D20" s="252"/>
      <c r="E20" s="422"/>
      <c r="F20" s="422"/>
      <c r="G20" s="256"/>
      <c r="H20" s="1074"/>
      <c r="I20" s="1075">
        <f t="shared" si="2"/>
        <v>7563</v>
      </c>
      <c r="J20" s="437">
        <f t="shared" si="4"/>
        <v>1541</v>
      </c>
      <c r="K20" s="441">
        <v>1541</v>
      </c>
      <c r="L20" s="441"/>
      <c r="M20" s="1076"/>
      <c r="N20" s="441">
        <v>540</v>
      </c>
      <c r="O20" s="257">
        <v>31</v>
      </c>
      <c r="P20" s="257"/>
      <c r="Q20" s="967">
        <v>5451</v>
      </c>
      <c r="R20" s="962"/>
      <c r="S20" s="952">
        <f t="shared" si="0"/>
        <v>0</v>
      </c>
      <c r="T20" s="969"/>
      <c r="U20" s="954"/>
      <c r="V20" s="955">
        <f t="shared" si="3"/>
        <v>7563</v>
      </c>
      <c r="W20" s="964"/>
      <c r="X20" s="957"/>
      <c r="Y20" s="958"/>
      <c r="Z20" s="959"/>
      <c r="AA20" s="960">
        <v>7563</v>
      </c>
      <c r="AB20" s="805">
        <v>1541</v>
      </c>
      <c r="AC20" s="256"/>
      <c r="AD20" s="254"/>
      <c r="AE20" s="254"/>
      <c r="AF20" s="333"/>
      <c r="AG20" s="333"/>
      <c r="AH20" s="33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4" ht="12.75">
      <c r="A21" s="487">
        <v>1</v>
      </c>
      <c r="B21" s="56" t="s">
        <v>104</v>
      </c>
      <c r="C21" s="111">
        <f t="shared" si="1"/>
        <v>0</v>
      </c>
      <c r="D21" s="252"/>
      <c r="E21" s="422"/>
      <c r="F21" s="422"/>
      <c r="G21" s="256"/>
      <c r="H21" s="1074"/>
      <c r="I21" s="1075">
        <f t="shared" si="2"/>
        <v>130860</v>
      </c>
      <c r="J21" s="437">
        <f t="shared" si="4"/>
        <v>0</v>
      </c>
      <c r="K21" s="441"/>
      <c r="L21" s="441"/>
      <c r="M21" s="1076"/>
      <c r="N21" s="441"/>
      <c r="O21" s="257"/>
      <c r="P21" s="257"/>
      <c r="Q21" s="967"/>
      <c r="R21" s="962">
        <v>130860</v>
      </c>
      <c r="S21" s="952">
        <f t="shared" si="0"/>
        <v>0</v>
      </c>
      <c r="T21" s="969">
        <v>-130860</v>
      </c>
      <c r="U21" s="954"/>
      <c r="V21" s="955">
        <f t="shared" si="3"/>
        <v>0</v>
      </c>
      <c r="W21" s="964"/>
      <c r="X21" s="957"/>
      <c r="Y21" s="976"/>
      <c r="Z21" s="949"/>
      <c r="AA21" s="977"/>
      <c r="AB21" s="806"/>
      <c r="AC21" s="256"/>
      <c r="AD21" s="254"/>
      <c r="AE21" s="338"/>
      <c r="AF21" s="339"/>
      <c r="AG21" s="339"/>
      <c r="AH21" s="33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2.75">
      <c r="A22" s="205">
        <v>3</v>
      </c>
      <c r="B22" s="56" t="s">
        <v>106</v>
      </c>
      <c r="C22" s="111">
        <f t="shared" si="1"/>
        <v>0</v>
      </c>
      <c r="D22" s="252"/>
      <c r="E22" s="422"/>
      <c r="F22" s="422"/>
      <c r="G22" s="256"/>
      <c r="H22" s="1074"/>
      <c r="I22" s="1075">
        <f t="shared" si="2"/>
        <v>72090</v>
      </c>
      <c r="J22" s="437">
        <f t="shared" si="4"/>
        <v>52621</v>
      </c>
      <c r="K22" s="435">
        <v>52621</v>
      </c>
      <c r="L22" s="435">
        <v>52621</v>
      </c>
      <c r="M22" s="1076"/>
      <c r="N22" s="435">
        <v>18417</v>
      </c>
      <c r="O22" s="256">
        <v>1052</v>
      </c>
      <c r="P22" s="256"/>
      <c r="Q22" s="967"/>
      <c r="R22" s="962"/>
      <c r="S22" s="978">
        <f t="shared" si="0"/>
        <v>0</v>
      </c>
      <c r="T22" s="969"/>
      <c r="U22" s="954"/>
      <c r="V22" s="955">
        <f t="shared" si="3"/>
        <v>72090</v>
      </c>
      <c r="W22" s="964"/>
      <c r="X22" s="957"/>
      <c r="Y22" s="958">
        <v>72090</v>
      </c>
      <c r="Z22" s="959"/>
      <c r="AA22" s="960"/>
      <c r="AB22" s="806">
        <v>52621</v>
      </c>
      <c r="AC22" s="256"/>
      <c r="AD22" s="254"/>
      <c r="AE22" s="254"/>
      <c r="AF22" s="333"/>
      <c r="AG22" s="333"/>
      <c r="AH22" s="33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2.75">
      <c r="A23" s="100">
        <v>3</v>
      </c>
      <c r="B23" s="56" t="s">
        <v>105</v>
      </c>
      <c r="C23" s="111">
        <f t="shared" si="1"/>
        <v>0</v>
      </c>
      <c r="D23" s="693"/>
      <c r="E23" s="617"/>
      <c r="F23" s="271"/>
      <c r="G23" s="268"/>
      <c r="H23" s="1075"/>
      <c r="I23" s="1075">
        <f t="shared" si="2"/>
        <v>1136</v>
      </c>
      <c r="J23" s="437">
        <f t="shared" si="4"/>
        <v>0</v>
      </c>
      <c r="K23" s="1077"/>
      <c r="L23" s="1077"/>
      <c r="M23" s="1078"/>
      <c r="N23" s="1077"/>
      <c r="O23" s="242"/>
      <c r="P23" s="242"/>
      <c r="Q23" s="979">
        <v>1136</v>
      </c>
      <c r="R23" s="962"/>
      <c r="S23" s="952">
        <f t="shared" si="0"/>
        <v>0</v>
      </c>
      <c r="T23" s="980"/>
      <c r="U23" s="981"/>
      <c r="V23" s="955">
        <f t="shared" si="3"/>
        <v>1136</v>
      </c>
      <c r="W23" s="982"/>
      <c r="X23" s="965">
        <v>1136</v>
      </c>
      <c r="Y23" s="966"/>
      <c r="Z23" s="959"/>
      <c r="AA23" s="960"/>
      <c r="AB23" s="806"/>
      <c r="AC23" s="268"/>
      <c r="AD23" s="268"/>
      <c r="AE23" s="268"/>
      <c r="AF23" s="333"/>
      <c r="AG23" s="333"/>
      <c r="AH23" s="340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2.75">
      <c r="A24" s="488">
        <v>3</v>
      </c>
      <c r="B24" s="171" t="s">
        <v>107</v>
      </c>
      <c r="C24" s="111">
        <f t="shared" si="1"/>
        <v>0</v>
      </c>
      <c r="D24" s="694"/>
      <c r="E24" s="268"/>
      <c r="F24" s="271"/>
      <c r="G24" s="268"/>
      <c r="H24" s="1075"/>
      <c r="I24" s="1075">
        <f>J24+N24+O24+P24+Q24+R24</f>
        <v>-1622</v>
      </c>
      <c r="J24" s="437">
        <f t="shared" si="4"/>
        <v>-618</v>
      </c>
      <c r="K24" s="435">
        <v>-483</v>
      </c>
      <c r="L24" s="441"/>
      <c r="M24" s="435">
        <v>-135</v>
      </c>
      <c r="N24" s="435">
        <v>-169</v>
      </c>
      <c r="O24" s="256">
        <v>-10</v>
      </c>
      <c r="P24" s="256"/>
      <c r="Q24" s="967">
        <v>-825</v>
      </c>
      <c r="R24" s="962"/>
      <c r="S24" s="978">
        <f t="shared" si="0"/>
        <v>0</v>
      </c>
      <c r="T24" s="983"/>
      <c r="U24" s="981"/>
      <c r="V24" s="955">
        <f t="shared" si="3"/>
        <v>-1622</v>
      </c>
      <c r="W24" s="982"/>
      <c r="X24" s="984">
        <v>-685</v>
      </c>
      <c r="Y24" s="966"/>
      <c r="Z24" s="959">
        <v>-937</v>
      </c>
      <c r="AA24" s="960"/>
      <c r="AB24" s="806"/>
      <c r="AC24" s="268"/>
      <c r="AD24" s="268"/>
      <c r="AE24" s="268"/>
      <c r="AF24" s="333"/>
      <c r="AG24" s="333"/>
      <c r="AH24" s="340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2.75">
      <c r="A25" s="133">
        <v>3</v>
      </c>
      <c r="B25" s="56" t="s">
        <v>108</v>
      </c>
      <c r="C25" s="111">
        <f t="shared" si="1"/>
        <v>0</v>
      </c>
      <c r="D25" s="73"/>
      <c r="E25" s="67"/>
      <c r="F25" s="68"/>
      <c r="G25" s="67"/>
      <c r="H25" s="1075"/>
      <c r="I25" s="1075">
        <f>J25+N25+O25+P25+Q25+R25</f>
        <v>35900</v>
      </c>
      <c r="J25" s="437">
        <f t="shared" si="4"/>
        <v>0</v>
      </c>
      <c r="K25" s="441"/>
      <c r="L25" s="441"/>
      <c r="M25" s="1076"/>
      <c r="N25" s="441"/>
      <c r="O25" s="198"/>
      <c r="P25" s="198"/>
      <c r="Q25" s="966">
        <v>35900</v>
      </c>
      <c r="R25" s="962"/>
      <c r="S25" s="978">
        <f t="shared" si="0"/>
        <v>0</v>
      </c>
      <c r="T25" s="967"/>
      <c r="U25" s="981"/>
      <c r="V25" s="955">
        <f t="shared" si="3"/>
        <v>35900</v>
      </c>
      <c r="W25" s="982"/>
      <c r="X25" s="965">
        <v>35900</v>
      </c>
      <c r="Y25" s="966"/>
      <c r="Z25" s="959"/>
      <c r="AA25" s="960"/>
      <c r="AB25" s="806"/>
      <c r="AC25" s="67"/>
      <c r="AD25" s="67"/>
      <c r="AE25" s="67"/>
      <c r="AF25" s="290"/>
      <c r="AG25" s="290"/>
      <c r="AH25" s="179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2.75">
      <c r="A26" s="286">
        <v>1</v>
      </c>
      <c r="B26" s="137" t="s">
        <v>109</v>
      </c>
      <c r="C26" s="192">
        <f t="shared" si="1"/>
        <v>0</v>
      </c>
      <c r="D26" s="77"/>
      <c r="E26" s="903"/>
      <c r="F26" s="68"/>
      <c r="G26" s="67"/>
      <c r="H26" s="1075"/>
      <c r="I26" s="1075">
        <f>J26+N26+O26+P26+Q26+R26</f>
        <v>-38319</v>
      </c>
      <c r="J26" s="437">
        <f t="shared" si="4"/>
        <v>0</v>
      </c>
      <c r="K26" s="441"/>
      <c r="L26" s="441"/>
      <c r="M26" s="1076"/>
      <c r="N26" s="441"/>
      <c r="O26" s="198"/>
      <c r="P26" s="198"/>
      <c r="Q26" s="966"/>
      <c r="R26" s="962">
        <v>-38319</v>
      </c>
      <c r="S26" s="978">
        <f t="shared" si="0"/>
        <v>0</v>
      </c>
      <c r="T26" s="967">
        <v>38319</v>
      </c>
      <c r="U26" s="981"/>
      <c r="V26" s="955">
        <f t="shared" si="3"/>
        <v>0</v>
      </c>
      <c r="W26" s="982"/>
      <c r="X26" s="965"/>
      <c r="Y26" s="966"/>
      <c r="Z26" s="959"/>
      <c r="AA26" s="960"/>
      <c r="AB26" s="806"/>
      <c r="AC26" s="67"/>
      <c r="AD26" s="67"/>
      <c r="AE26" s="67"/>
      <c r="AF26" s="290"/>
      <c r="AG26" s="290"/>
      <c r="AH26" s="179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3.5" thickBot="1">
      <c r="A27" s="286">
        <v>1</v>
      </c>
      <c r="B27" s="171" t="s">
        <v>110</v>
      </c>
      <c r="C27" s="111">
        <f t="shared" si="1"/>
        <v>0</v>
      </c>
      <c r="D27" s="218"/>
      <c r="E27" s="316"/>
      <c r="F27" s="68"/>
      <c r="G27" s="67"/>
      <c r="H27" s="1074"/>
      <c r="I27" s="1075">
        <f t="shared" si="2"/>
        <v>-141886</v>
      </c>
      <c r="J27" s="437">
        <f t="shared" si="4"/>
        <v>0</v>
      </c>
      <c r="K27" s="441"/>
      <c r="L27" s="438"/>
      <c r="M27" s="1076"/>
      <c r="N27" s="441"/>
      <c r="O27" s="198"/>
      <c r="P27" s="198"/>
      <c r="Q27" s="966"/>
      <c r="R27" s="962">
        <v>-141886</v>
      </c>
      <c r="S27" s="978">
        <f t="shared" si="0"/>
        <v>0</v>
      </c>
      <c r="T27" s="967">
        <v>141886</v>
      </c>
      <c r="U27" s="954"/>
      <c r="V27" s="955">
        <f t="shared" si="3"/>
        <v>0</v>
      </c>
      <c r="W27" s="982"/>
      <c r="X27" s="965"/>
      <c r="Y27" s="966"/>
      <c r="Z27" s="959"/>
      <c r="AA27" s="960"/>
      <c r="AB27" s="806"/>
      <c r="AC27" s="67"/>
      <c r="AD27" s="67"/>
      <c r="AE27" s="67"/>
      <c r="AF27" s="290"/>
      <c r="AG27" s="290"/>
      <c r="AH27" s="179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3.5" hidden="1" thickBot="1">
      <c r="A28" s="159"/>
      <c r="B28" s="56"/>
      <c r="C28" s="134"/>
      <c r="D28" s="135"/>
      <c r="E28" s="341"/>
      <c r="F28" s="423"/>
      <c r="G28" s="160"/>
      <c r="H28" s="591"/>
      <c r="I28" s="1075">
        <f t="shared" si="2"/>
        <v>0</v>
      </c>
      <c r="J28" s="1079">
        <f t="shared" si="4"/>
        <v>0</v>
      </c>
      <c r="K28" s="1080"/>
      <c r="L28" s="1080"/>
      <c r="M28" s="1081"/>
      <c r="N28" s="1082"/>
      <c r="O28" s="160"/>
      <c r="P28" s="160"/>
      <c r="Q28" s="985"/>
      <c r="R28" s="985"/>
      <c r="S28" s="978">
        <f t="shared" si="0"/>
        <v>0</v>
      </c>
      <c r="T28" s="986"/>
      <c r="U28" s="987"/>
      <c r="V28" s="955">
        <f t="shared" si="3"/>
        <v>0</v>
      </c>
      <c r="W28" s="988"/>
      <c r="X28" s="989"/>
      <c r="Y28" s="990"/>
      <c r="Z28" s="991"/>
      <c r="AA28" s="992"/>
      <c r="AB28" s="807"/>
      <c r="AC28" s="160"/>
      <c r="AD28" s="341"/>
      <c r="AE28" s="341"/>
      <c r="AF28" s="341"/>
      <c r="AG28" s="341"/>
      <c r="AH28" s="342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7.25" customHeight="1" thickBot="1">
      <c r="A29" s="164"/>
      <c r="B29" s="36" t="s">
        <v>35</v>
      </c>
      <c r="C29" s="93">
        <f>D29+G29</f>
        <v>0</v>
      </c>
      <c r="D29" s="144">
        <f>SUM(D19:D23)</f>
        <v>0</v>
      </c>
      <c r="E29" s="146"/>
      <c r="F29" s="94">
        <f>SUM(F19:F23)</f>
        <v>0</v>
      </c>
      <c r="G29" s="94">
        <f>SUM(G19:G23)</f>
        <v>0</v>
      </c>
      <c r="H29" s="144">
        <f>SUM(H19:H23)</f>
        <v>0</v>
      </c>
      <c r="I29" s="95">
        <f>J29+N29+O29+P29+Q29+R29</f>
        <v>161393</v>
      </c>
      <c r="J29" s="94">
        <f>SUM(J17:J28)</f>
        <v>53544</v>
      </c>
      <c r="K29" s="94">
        <f aca="true" t="shared" si="5" ref="K29:R29">SUM(K17:K28)</f>
        <v>53679</v>
      </c>
      <c r="L29" s="94">
        <f t="shared" si="5"/>
        <v>52621</v>
      </c>
      <c r="M29" s="94">
        <f t="shared" si="5"/>
        <v>-135</v>
      </c>
      <c r="N29" s="94">
        <f t="shared" si="5"/>
        <v>18788</v>
      </c>
      <c r="O29" s="94">
        <f t="shared" si="5"/>
        <v>1073</v>
      </c>
      <c r="P29" s="144">
        <f t="shared" si="5"/>
        <v>0</v>
      </c>
      <c r="Q29" s="993">
        <f t="shared" si="5"/>
        <v>137333</v>
      </c>
      <c r="R29" s="993">
        <f t="shared" si="5"/>
        <v>-49345</v>
      </c>
      <c r="S29" s="993">
        <f aca="true" t="shared" si="6" ref="S29:AH29">SUM(S17:S27)</f>
        <v>0</v>
      </c>
      <c r="T29" s="993">
        <f t="shared" si="6"/>
        <v>49345</v>
      </c>
      <c r="U29" s="993">
        <f t="shared" si="6"/>
        <v>0</v>
      </c>
      <c r="V29" s="993">
        <f>SUM(V17:V28)</f>
        <v>210738</v>
      </c>
      <c r="W29" s="993">
        <f t="shared" si="6"/>
        <v>0</v>
      </c>
      <c r="X29" s="993">
        <f t="shared" si="6"/>
        <v>132022</v>
      </c>
      <c r="Y29" s="993">
        <f t="shared" si="6"/>
        <v>72090</v>
      </c>
      <c r="Z29" s="993">
        <f t="shared" si="6"/>
        <v>-937</v>
      </c>
      <c r="AA29" s="994">
        <f t="shared" si="6"/>
        <v>7563</v>
      </c>
      <c r="AB29" s="808">
        <f>SUM(AB17:AB28)</f>
        <v>54162</v>
      </c>
      <c r="AC29" s="146">
        <f t="shared" si="6"/>
        <v>0</v>
      </c>
      <c r="AD29" s="146">
        <f t="shared" si="6"/>
        <v>0</v>
      </c>
      <c r="AE29" s="146">
        <f t="shared" si="6"/>
        <v>0</v>
      </c>
      <c r="AF29" s="289">
        <f t="shared" si="6"/>
        <v>0</v>
      </c>
      <c r="AG29" s="289">
        <f t="shared" si="6"/>
        <v>0</v>
      </c>
      <c r="AH29" s="343">
        <f t="shared" si="6"/>
        <v>0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2.75">
      <c r="A30" s="710">
        <v>3</v>
      </c>
      <c r="B30" s="165" t="s">
        <v>117</v>
      </c>
      <c r="C30" s="107">
        <f aca="true" t="shared" si="7" ref="C30:C39">D30+E30+G30</f>
        <v>0</v>
      </c>
      <c r="D30" s="166"/>
      <c r="E30" s="167"/>
      <c r="F30" s="739"/>
      <c r="G30" s="718"/>
      <c r="H30" s="1083"/>
      <c r="I30" s="1084">
        <f t="shared" si="2"/>
        <v>-113243</v>
      </c>
      <c r="J30" s="1085"/>
      <c r="K30" s="1086"/>
      <c r="L30" s="1086"/>
      <c r="M30" s="1086"/>
      <c r="N30" s="1086"/>
      <c r="O30" s="740"/>
      <c r="P30" s="740"/>
      <c r="Q30" s="827">
        <v>-107243</v>
      </c>
      <c r="R30" s="438">
        <v>-6000</v>
      </c>
      <c r="S30" s="473">
        <f>R30+T30</f>
        <v>-97883</v>
      </c>
      <c r="T30" s="438">
        <v>-91883</v>
      </c>
      <c r="U30" s="473"/>
      <c r="V30" s="473">
        <f>T30+U30+I30</f>
        <v>-205126</v>
      </c>
      <c r="W30" s="438">
        <v>-91883</v>
      </c>
      <c r="X30" s="438">
        <v>-31567</v>
      </c>
      <c r="Y30" s="438">
        <v>-27131</v>
      </c>
      <c r="Z30" s="474">
        <v>-54545</v>
      </c>
      <c r="AA30" s="995"/>
      <c r="AB30" s="809"/>
      <c r="AC30" s="67"/>
      <c r="AD30" s="67"/>
      <c r="AE30" s="67"/>
      <c r="AF30" s="714"/>
      <c r="AG30" s="714"/>
      <c r="AH30" s="179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2.75">
      <c r="A31" s="51">
        <v>3</v>
      </c>
      <c r="B31" s="56" t="s">
        <v>118</v>
      </c>
      <c r="C31" s="111">
        <f t="shared" si="7"/>
        <v>0</v>
      </c>
      <c r="D31" s="73"/>
      <c r="E31" s="67"/>
      <c r="F31" s="68"/>
      <c r="G31" s="68"/>
      <c r="H31" s="1087"/>
      <c r="I31" s="1087">
        <f t="shared" si="2"/>
        <v>2000</v>
      </c>
      <c r="J31" s="1088">
        <v>66</v>
      </c>
      <c r="K31" s="1089">
        <v>66</v>
      </c>
      <c r="L31" s="1089"/>
      <c r="M31" s="1089"/>
      <c r="N31" s="1089">
        <v>23</v>
      </c>
      <c r="O31" s="316">
        <v>1</v>
      </c>
      <c r="P31" s="316"/>
      <c r="Q31" s="473">
        <v>1910</v>
      </c>
      <c r="R31" s="438"/>
      <c r="S31" s="473">
        <f>R31+T31</f>
        <v>0</v>
      </c>
      <c r="T31" s="473"/>
      <c r="U31" s="438"/>
      <c r="V31" s="438">
        <f aca="true" t="shared" si="8" ref="V31:V42">T31+U31+I31</f>
        <v>2000</v>
      </c>
      <c r="W31" s="438"/>
      <c r="X31" s="438">
        <v>2000</v>
      </c>
      <c r="Y31" s="438"/>
      <c r="Z31" s="474"/>
      <c r="AA31" s="995"/>
      <c r="AB31" s="809">
        <v>66</v>
      </c>
      <c r="AC31" s="67"/>
      <c r="AD31" s="67"/>
      <c r="AE31" s="67"/>
      <c r="AF31" s="714"/>
      <c r="AG31" s="714"/>
      <c r="AH31" s="179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2.75">
      <c r="A32" s="51">
        <v>3</v>
      </c>
      <c r="B32" s="56" t="s">
        <v>119</v>
      </c>
      <c r="C32" s="111">
        <f t="shared" si="7"/>
        <v>0</v>
      </c>
      <c r="D32" s="73"/>
      <c r="E32" s="67"/>
      <c r="F32" s="68"/>
      <c r="G32" s="68"/>
      <c r="H32" s="1087"/>
      <c r="I32" s="1087">
        <f t="shared" si="2"/>
        <v>120</v>
      </c>
      <c r="J32" s="833">
        <v>89</v>
      </c>
      <c r="K32" s="833"/>
      <c r="L32" s="833"/>
      <c r="M32" s="833">
        <v>89</v>
      </c>
      <c r="N32" s="833">
        <v>31</v>
      </c>
      <c r="O32" s="68"/>
      <c r="P32" s="73"/>
      <c r="Q32" s="438"/>
      <c r="R32" s="438"/>
      <c r="S32" s="438">
        <f>R32+T32</f>
        <v>0</v>
      </c>
      <c r="T32" s="438"/>
      <c r="U32" s="438"/>
      <c r="V32" s="438">
        <f t="shared" si="8"/>
        <v>120</v>
      </c>
      <c r="W32" s="438"/>
      <c r="X32" s="438">
        <f>89+31</f>
        <v>120</v>
      </c>
      <c r="Y32" s="438"/>
      <c r="Z32" s="996"/>
      <c r="AA32" s="842"/>
      <c r="AB32" s="810"/>
      <c r="AC32" s="67">
        <v>89</v>
      </c>
      <c r="AD32" s="67"/>
      <c r="AE32" s="67"/>
      <c r="AF32" s="717"/>
      <c r="AG32" s="717"/>
      <c r="AH32" s="179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2.75">
      <c r="A33" s="51">
        <v>3</v>
      </c>
      <c r="B33" s="56" t="s">
        <v>120</v>
      </c>
      <c r="C33" s="111">
        <f t="shared" si="7"/>
        <v>0</v>
      </c>
      <c r="D33" s="73"/>
      <c r="E33" s="67"/>
      <c r="F33" s="68"/>
      <c r="G33" s="68"/>
      <c r="H33" s="1087"/>
      <c r="I33" s="1087">
        <f t="shared" si="2"/>
        <v>3615</v>
      </c>
      <c r="J33" s="833">
        <v>2639</v>
      </c>
      <c r="K33" s="833">
        <v>2639</v>
      </c>
      <c r="L33" s="833"/>
      <c r="M33" s="833"/>
      <c r="N33" s="833">
        <v>923</v>
      </c>
      <c r="O33" s="68">
        <v>53</v>
      </c>
      <c r="P33" s="73"/>
      <c r="Q33" s="438"/>
      <c r="R33" s="438"/>
      <c r="S33" s="438">
        <f>R33+T33</f>
        <v>0</v>
      </c>
      <c r="T33" s="438"/>
      <c r="U33" s="438"/>
      <c r="V33" s="438">
        <f t="shared" si="8"/>
        <v>3615</v>
      </c>
      <c r="W33" s="438"/>
      <c r="X33" s="438"/>
      <c r="Y33" s="438"/>
      <c r="Z33" s="996"/>
      <c r="AA33" s="842">
        <v>3615</v>
      </c>
      <c r="AB33" s="810">
        <v>2639</v>
      </c>
      <c r="AC33" s="67"/>
      <c r="AD33" s="67"/>
      <c r="AE33" s="67"/>
      <c r="AF33" s="717"/>
      <c r="AG33" s="717"/>
      <c r="AH33" s="179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2.75">
      <c r="A34" s="762">
        <v>1</v>
      </c>
      <c r="B34" s="56" t="s">
        <v>121</v>
      </c>
      <c r="C34" s="111">
        <f t="shared" si="7"/>
        <v>0</v>
      </c>
      <c r="D34" s="180"/>
      <c r="E34" s="316"/>
      <c r="F34" s="102"/>
      <c r="G34" s="102"/>
      <c r="H34" s="1090"/>
      <c r="I34" s="1087">
        <f t="shared" si="2"/>
        <v>-137</v>
      </c>
      <c r="J34" s="834"/>
      <c r="K34" s="834"/>
      <c r="L34" s="834"/>
      <c r="M34" s="834"/>
      <c r="N34" s="834"/>
      <c r="O34" s="102"/>
      <c r="P34" s="180"/>
      <c r="Q34" s="473">
        <v>-137</v>
      </c>
      <c r="R34" s="473"/>
      <c r="S34" s="473">
        <f>R34+T34</f>
        <v>0</v>
      </c>
      <c r="T34" s="473"/>
      <c r="U34" s="438">
        <v>137</v>
      </c>
      <c r="V34" s="438">
        <f t="shared" si="8"/>
        <v>0</v>
      </c>
      <c r="W34" s="473"/>
      <c r="X34" s="473"/>
      <c r="Y34" s="473"/>
      <c r="Z34" s="474"/>
      <c r="AA34" s="995"/>
      <c r="AB34" s="809"/>
      <c r="AC34" s="316"/>
      <c r="AD34" s="316"/>
      <c r="AE34" s="316"/>
      <c r="AF34" s="714"/>
      <c r="AG34" s="714"/>
      <c r="AH34" s="181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2.75">
      <c r="A35" s="105">
        <v>3</v>
      </c>
      <c r="B35" s="56" t="s">
        <v>122</v>
      </c>
      <c r="C35" s="111">
        <f t="shared" si="7"/>
        <v>0</v>
      </c>
      <c r="D35" s="180"/>
      <c r="E35" s="316"/>
      <c r="F35" s="102"/>
      <c r="G35" s="102"/>
      <c r="H35" s="1090"/>
      <c r="I35" s="1090">
        <f t="shared" si="2"/>
        <v>5615</v>
      </c>
      <c r="J35" s="834"/>
      <c r="K35" s="834"/>
      <c r="L35" s="834"/>
      <c r="M35" s="834"/>
      <c r="N35" s="834"/>
      <c r="O35" s="102"/>
      <c r="P35" s="180"/>
      <c r="Q35" s="473">
        <v>5615</v>
      </c>
      <c r="R35" s="473"/>
      <c r="S35" s="473">
        <f aca="true" t="shared" si="9" ref="S35:S42">R35+T35</f>
        <v>0</v>
      </c>
      <c r="T35" s="473"/>
      <c r="U35" s="473"/>
      <c r="V35" s="473">
        <f t="shared" si="8"/>
        <v>5615</v>
      </c>
      <c r="W35" s="473"/>
      <c r="X35" s="473">
        <v>5615</v>
      </c>
      <c r="Y35" s="473"/>
      <c r="Z35" s="474"/>
      <c r="AA35" s="995"/>
      <c r="AB35" s="809"/>
      <c r="AC35" s="316"/>
      <c r="AD35" s="316"/>
      <c r="AE35" s="316"/>
      <c r="AF35" s="714"/>
      <c r="AG35" s="714"/>
      <c r="AH35" s="181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2.75">
      <c r="A36" s="105">
        <v>3</v>
      </c>
      <c r="B36" s="56" t="s">
        <v>123</v>
      </c>
      <c r="C36" s="111">
        <f t="shared" si="7"/>
        <v>0</v>
      </c>
      <c r="D36" s="102"/>
      <c r="E36" s="102"/>
      <c r="F36" s="102"/>
      <c r="G36" s="102"/>
      <c r="H36" s="1090"/>
      <c r="I36" s="1090">
        <f t="shared" si="2"/>
        <v>14212</v>
      </c>
      <c r="J36" s="834">
        <v>790</v>
      </c>
      <c r="K36" s="834"/>
      <c r="L36" s="834"/>
      <c r="M36" s="834">
        <v>790</v>
      </c>
      <c r="N36" s="834"/>
      <c r="O36" s="102"/>
      <c r="P36" s="180"/>
      <c r="Q36" s="473">
        <v>3168</v>
      </c>
      <c r="R36" s="473">
        <v>10254</v>
      </c>
      <c r="S36" s="473">
        <f t="shared" si="9"/>
        <v>10254</v>
      </c>
      <c r="T36" s="473"/>
      <c r="U36" s="473"/>
      <c r="V36" s="473">
        <f t="shared" si="8"/>
        <v>14212</v>
      </c>
      <c r="W36" s="473">
        <v>14212</v>
      </c>
      <c r="X36" s="473"/>
      <c r="Y36" s="473"/>
      <c r="Z36" s="474"/>
      <c r="AA36" s="995"/>
      <c r="AB36" s="809"/>
      <c r="AC36" s="316"/>
      <c r="AD36" s="316"/>
      <c r="AE36" s="316"/>
      <c r="AF36" s="714"/>
      <c r="AG36" s="714"/>
      <c r="AH36" s="181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12.75">
      <c r="A37" s="105">
        <v>1</v>
      </c>
      <c r="B37" s="172" t="s">
        <v>125</v>
      </c>
      <c r="C37" s="111">
        <f t="shared" si="7"/>
        <v>0</v>
      </c>
      <c r="D37" s="102"/>
      <c r="E37" s="102"/>
      <c r="F37" s="102"/>
      <c r="G37" s="102"/>
      <c r="H37" s="1090"/>
      <c r="I37" s="1090">
        <f t="shared" si="2"/>
        <v>-3056</v>
      </c>
      <c r="J37" s="834"/>
      <c r="K37" s="834"/>
      <c r="L37" s="834"/>
      <c r="M37" s="834"/>
      <c r="N37" s="834"/>
      <c r="O37" s="102"/>
      <c r="P37" s="180"/>
      <c r="Q37" s="473"/>
      <c r="R37" s="473">
        <v>-3056</v>
      </c>
      <c r="S37" s="473">
        <f t="shared" si="9"/>
        <v>0</v>
      </c>
      <c r="T37" s="473">
        <v>3056</v>
      </c>
      <c r="U37" s="473"/>
      <c r="V37" s="473">
        <f t="shared" si="8"/>
        <v>0</v>
      </c>
      <c r="W37" s="473"/>
      <c r="X37" s="473"/>
      <c r="Y37" s="473"/>
      <c r="Z37" s="474"/>
      <c r="AA37" s="995"/>
      <c r="AB37" s="809"/>
      <c r="AC37" s="316"/>
      <c r="AD37" s="316"/>
      <c r="AE37" s="316"/>
      <c r="AF37" s="714"/>
      <c r="AG37" s="714"/>
      <c r="AH37" s="181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2.75">
      <c r="A38" s="105">
        <v>1</v>
      </c>
      <c r="B38" s="56" t="s">
        <v>124</v>
      </c>
      <c r="C38" s="111">
        <f t="shared" si="7"/>
        <v>0</v>
      </c>
      <c r="D38" s="102"/>
      <c r="E38" s="102"/>
      <c r="F38" s="102"/>
      <c r="G38" s="102"/>
      <c r="H38" s="1090"/>
      <c r="I38" s="1090">
        <f t="shared" si="2"/>
        <v>6564</v>
      </c>
      <c r="J38" s="834"/>
      <c r="K38" s="834"/>
      <c r="L38" s="834"/>
      <c r="M38" s="834"/>
      <c r="N38" s="834"/>
      <c r="O38" s="102"/>
      <c r="P38" s="180"/>
      <c r="Q38" s="473"/>
      <c r="R38" s="473">
        <v>6564</v>
      </c>
      <c r="S38" s="473">
        <f t="shared" si="9"/>
        <v>0</v>
      </c>
      <c r="T38" s="473">
        <v>-6564</v>
      </c>
      <c r="U38" s="473"/>
      <c r="V38" s="473">
        <f t="shared" si="8"/>
        <v>0</v>
      </c>
      <c r="W38" s="473"/>
      <c r="X38" s="473"/>
      <c r="Y38" s="473"/>
      <c r="Z38" s="474"/>
      <c r="AA38" s="995"/>
      <c r="AB38" s="809"/>
      <c r="AC38" s="316"/>
      <c r="AD38" s="316"/>
      <c r="AE38" s="316"/>
      <c r="AF38" s="714"/>
      <c r="AG38" s="714"/>
      <c r="AH38" s="181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3.5" thickBot="1">
      <c r="A39" s="105">
        <v>3</v>
      </c>
      <c r="B39" s="56" t="s">
        <v>124</v>
      </c>
      <c r="C39" s="111">
        <f t="shared" si="7"/>
        <v>0</v>
      </c>
      <c r="D39" s="102"/>
      <c r="E39" s="102"/>
      <c r="F39" s="102"/>
      <c r="G39" s="102"/>
      <c r="H39" s="1090"/>
      <c r="I39" s="1090">
        <f t="shared" si="2"/>
        <v>119100</v>
      </c>
      <c r="J39" s="834"/>
      <c r="K39" s="834"/>
      <c r="L39" s="834"/>
      <c r="M39" s="834"/>
      <c r="N39" s="834"/>
      <c r="O39" s="102"/>
      <c r="P39" s="180"/>
      <c r="Q39" s="473">
        <v>119100</v>
      </c>
      <c r="R39" s="473"/>
      <c r="S39" s="473">
        <f t="shared" si="9"/>
        <v>0</v>
      </c>
      <c r="T39" s="473"/>
      <c r="U39" s="473"/>
      <c r="V39" s="473">
        <f t="shared" si="8"/>
        <v>119100</v>
      </c>
      <c r="W39" s="473"/>
      <c r="X39" s="473">
        <v>119100</v>
      </c>
      <c r="Y39" s="473"/>
      <c r="Z39" s="474"/>
      <c r="AA39" s="995"/>
      <c r="AB39" s="809"/>
      <c r="AC39" s="316"/>
      <c r="AD39" s="316"/>
      <c r="AE39" s="316"/>
      <c r="AF39" s="714"/>
      <c r="AG39" s="714"/>
      <c r="AH39" s="181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2.75" hidden="1">
      <c r="A40" s="105"/>
      <c r="B40" s="172"/>
      <c r="C40" s="101"/>
      <c r="D40" s="102"/>
      <c r="E40" s="102"/>
      <c r="F40" s="102"/>
      <c r="G40" s="102"/>
      <c r="H40" s="1090"/>
      <c r="I40" s="1090">
        <f t="shared" si="2"/>
        <v>0</v>
      </c>
      <c r="J40" s="834"/>
      <c r="K40" s="834"/>
      <c r="L40" s="834"/>
      <c r="M40" s="834"/>
      <c r="N40" s="834"/>
      <c r="O40" s="102"/>
      <c r="P40" s="180"/>
      <c r="Q40" s="473"/>
      <c r="R40" s="473"/>
      <c r="S40" s="473">
        <f t="shared" si="9"/>
        <v>0</v>
      </c>
      <c r="T40" s="473"/>
      <c r="U40" s="473"/>
      <c r="V40" s="473">
        <f t="shared" si="8"/>
        <v>0</v>
      </c>
      <c r="W40" s="473"/>
      <c r="X40" s="473"/>
      <c r="Y40" s="473"/>
      <c r="Z40" s="474"/>
      <c r="AA40" s="995"/>
      <c r="AB40" s="809"/>
      <c r="AC40" s="316"/>
      <c r="AD40" s="316"/>
      <c r="AE40" s="316"/>
      <c r="AF40" s="714"/>
      <c r="AG40" s="714"/>
      <c r="AH40" s="181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ht="12.75" hidden="1">
      <c r="A41" s="105"/>
      <c r="B41" s="172"/>
      <c r="C41" s="101"/>
      <c r="D41" s="102"/>
      <c r="E41" s="102"/>
      <c r="F41" s="102"/>
      <c r="G41" s="102"/>
      <c r="H41" s="1090"/>
      <c r="I41" s="1090">
        <f t="shared" si="2"/>
        <v>0</v>
      </c>
      <c r="J41" s="834"/>
      <c r="K41" s="834"/>
      <c r="L41" s="834"/>
      <c r="M41" s="834"/>
      <c r="N41" s="834"/>
      <c r="O41" s="102"/>
      <c r="P41" s="180"/>
      <c r="Q41" s="473"/>
      <c r="R41" s="473"/>
      <c r="S41" s="473">
        <f t="shared" si="9"/>
        <v>0</v>
      </c>
      <c r="T41" s="473"/>
      <c r="U41" s="473"/>
      <c r="V41" s="473">
        <f t="shared" si="8"/>
        <v>0</v>
      </c>
      <c r="W41" s="473"/>
      <c r="X41" s="473"/>
      <c r="Y41" s="473"/>
      <c r="Z41" s="474"/>
      <c r="AA41" s="995"/>
      <c r="AB41" s="809"/>
      <c r="AC41" s="316"/>
      <c r="AD41" s="316"/>
      <c r="AE41" s="316"/>
      <c r="AF41" s="714"/>
      <c r="AG41" s="714"/>
      <c r="AH41" s="181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:44" ht="13.5" hidden="1" thickBot="1">
      <c r="A42" s="105"/>
      <c r="B42" s="172"/>
      <c r="C42" s="101"/>
      <c r="D42" s="102"/>
      <c r="E42" s="102"/>
      <c r="F42" s="102"/>
      <c r="G42" s="102"/>
      <c r="H42" s="1090"/>
      <c r="I42" s="1090">
        <f>J42+N42+O42+P42+Q42</f>
        <v>0</v>
      </c>
      <c r="J42" s="834"/>
      <c r="K42" s="834"/>
      <c r="L42" s="834"/>
      <c r="M42" s="834"/>
      <c r="N42" s="834"/>
      <c r="O42" s="102"/>
      <c r="P42" s="180"/>
      <c r="Q42" s="473"/>
      <c r="R42" s="473"/>
      <c r="S42" s="473">
        <f t="shared" si="9"/>
        <v>0</v>
      </c>
      <c r="T42" s="473"/>
      <c r="U42" s="473"/>
      <c r="V42" s="473">
        <f t="shared" si="8"/>
        <v>0</v>
      </c>
      <c r="W42" s="473"/>
      <c r="X42" s="473"/>
      <c r="Y42" s="473"/>
      <c r="Z42" s="474"/>
      <c r="AA42" s="995"/>
      <c r="AB42" s="809"/>
      <c r="AC42" s="316"/>
      <c r="AD42" s="316"/>
      <c r="AE42" s="316"/>
      <c r="AF42" s="714"/>
      <c r="AG42" s="714"/>
      <c r="AH42" s="181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:44" ht="13.5" thickBot="1">
      <c r="A43" s="118"/>
      <c r="B43" s="36" t="s">
        <v>36</v>
      </c>
      <c r="C43" s="93">
        <f aca="true" t="shared" si="10" ref="C43:U43">SUM(C30:C42)</f>
        <v>0</v>
      </c>
      <c r="D43" s="94">
        <f t="shared" si="10"/>
        <v>0</v>
      </c>
      <c r="E43" s="94"/>
      <c r="F43" s="94"/>
      <c r="G43" s="94">
        <f t="shared" si="10"/>
        <v>0</v>
      </c>
      <c r="H43" s="1091">
        <f t="shared" si="10"/>
        <v>0</v>
      </c>
      <c r="I43" s="1091">
        <f t="shared" si="10"/>
        <v>34790</v>
      </c>
      <c r="J43" s="1092">
        <f t="shared" si="10"/>
        <v>3584</v>
      </c>
      <c r="K43" s="1092">
        <f t="shared" si="10"/>
        <v>2705</v>
      </c>
      <c r="L43" s="1092">
        <f t="shared" si="10"/>
        <v>0</v>
      </c>
      <c r="M43" s="1092">
        <f t="shared" si="10"/>
        <v>879</v>
      </c>
      <c r="N43" s="1092">
        <f t="shared" si="10"/>
        <v>977</v>
      </c>
      <c r="O43" s="94">
        <f t="shared" si="10"/>
        <v>54</v>
      </c>
      <c r="P43" s="144">
        <f t="shared" si="10"/>
        <v>0</v>
      </c>
      <c r="Q43" s="146">
        <f t="shared" si="10"/>
        <v>22413</v>
      </c>
      <c r="R43" s="146">
        <f t="shared" si="10"/>
        <v>7762</v>
      </c>
      <c r="S43" s="146">
        <f t="shared" si="10"/>
        <v>-87629</v>
      </c>
      <c r="T43" s="146">
        <f t="shared" si="10"/>
        <v>-95391</v>
      </c>
      <c r="U43" s="146">
        <f t="shared" si="10"/>
        <v>137</v>
      </c>
      <c r="V43" s="146">
        <f>T43+I43+U43</f>
        <v>-60464</v>
      </c>
      <c r="W43" s="146">
        <f>SUM(W30:W42)</f>
        <v>-77671</v>
      </c>
      <c r="X43" s="146">
        <f>SUM(X30:X42)</f>
        <v>95268</v>
      </c>
      <c r="Y43" s="146">
        <f aca="true" t="shared" si="11" ref="Y43:AH43">SUM(Y30:Y42)</f>
        <v>-27131</v>
      </c>
      <c r="Z43" s="725">
        <f t="shared" si="11"/>
        <v>-54545</v>
      </c>
      <c r="AA43" s="726">
        <f t="shared" si="11"/>
        <v>3615</v>
      </c>
      <c r="AB43" s="811">
        <f t="shared" si="11"/>
        <v>2705</v>
      </c>
      <c r="AC43" s="146">
        <f t="shared" si="11"/>
        <v>89</v>
      </c>
      <c r="AD43" s="146">
        <f t="shared" si="11"/>
        <v>0</v>
      </c>
      <c r="AE43" s="146">
        <f t="shared" si="11"/>
        <v>0</v>
      </c>
      <c r="AF43" s="727">
        <f t="shared" si="11"/>
        <v>0</v>
      </c>
      <c r="AG43" s="727">
        <f t="shared" si="11"/>
        <v>0</v>
      </c>
      <c r="AH43" s="343">
        <f t="shared" si="11"/>
        <v>0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44" ht="12.75">
      <c r="A44" s="106">
        <v>3</v>
      </c>
      <c r="B44" s="776" t="s">
        <v>128</v>
      </c>
      <c r="C44" s="107">
        <f aca="true" t="shared" si="12" ref="C44:C56">D44+E44+G44</f>
        <v>0</v>
      </c>
      <c r="D44" s="108"/>
      <c r="E44" s="108"/>
      <c r="F44" s="108"/>
      <c r="G44" s="108"/>
      <c r="H44" s="1093"/>
      <c r="I44" s="1093">
        <f aca="true" t="shared" si="13" ref="I44:I56">J44+N44+O44+P44+Q44+R44</f>
        <v>0</v>
      </c>
      <c r="J44" s="1094">
        <f>K44+M44</f>
        <v>0</v>
      </c>
      <c r="K44" s="1094"/>
      <c r="L44" s="1094">
        <v>241</v>
      </c>
      <c r="M44" s="1094"/>
      <c r="N44" s="1094"/>
      <c r="O44" s="108"/>
      <c r="P44" s="183"/>
      <c r="Q44" s="225"/>
      <c r="R44" s="225"/>
      <c r="S44" s="225">
        <f aca="true" t="shared" si="14" ref="S44:S56">R44+T44</f>
        <v>0</v>
      </c>
      <c r="T44" s="225"/>
      <c r="U44" s="225"/>
      <c r="V44" s="225">
        <f>I44+T44+U44</f>
        <v>0</v>
      </c>
      <c r="W44" s="225"/>
      <c r="X44" s="225"/>
      <c r="Y44" s="225"/>
      <c r="Z44" s="728"/>
      <c r="AA44" s="729"/>
      <c r="AB44" s="812"/>
      <c r="AC44" s="225"/>
      <c r="AD44" s="225"/>
      <c r="AE44" s="225"/>
      <c r="AF44" s="730"/>
      <c r="AG44" s="730"/>
      <c r="AH44" s="18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:44" ht="12.75">
      <c r="A45" s="100">
        <v>1</v>
      </c>
      <c r="B45" s="171" t="s">
        <v>129</v>
      </c>
      <c r="C45" s="111">
        <f t="shared" si="12"/>
        <v>0</v>
      </c>
      <c r="D45" s="112"/>
      <c r="E45" s="112"/>
      <c r="F45" s="112"/>
      <c r="G45" s="112"/>
      <c r="H45" s="1095"/>
      <c r="I45" s="1095">
        <f t="shared" si="13"/>
        <v>26632</v>
      </c>
      <c r="J45" s="1096"/>
      <c r="K45" s="1096"/>
      <c r="L45" s="1096"/>
      <c r="M45" s="1096"/>
      <c r="N45" s="1096"/>
      <c r="O45" s="778"/>
      <c r="P45" s="780"/>
      <c r="Q45" s="226"/>
      <c r="R45" s="226">
        <v>26632</v>
      </c>
      <c r="S45" s="226">
        <f t="shared" si="14"/>
        <v>0</v>
      </c>
      <c r="T45" s="226">
        <v>-26632</v>
      </c>
      <c r="U45" s="226"/>
      <c r="V45" s="226">
        <f aca="true" t="shared" si="15" ref="V45:V56">I45+T45+U45</f>
        <v>0</v>
      </c>
      <c r="W45" s="226"/>
      <c r="X45" s="226"/>
      <c r="Y45" s="226"/>
      <c r="Z45" s="731"/>
      <c r="AA45" s="732"/>
      <c r="AB45" s="813"/>
      <c r="AC45" s="226"/>
      <c r="AD45" s="226"/>
      <c r="AE45" s="226"/>
      <c r="AF45" s="733"/>
      <c r="AG45" s="733"/>
      <c r="AH45" s="186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44" ht="12.75">
      <c r="A46" s="100">
        <v>3</v>
      </c>
      <c r="B46" s="171" t="s">
        <v>130</v>
      </c>
      <c r="C46" s="111">
        <f t="shared" si="12"/>
        <v>0</v>
      </c>
      <c r="D46" s="112"/>
      <c r="E46" s="112"/>
      <c r="F46" s="112"/>
      <c r="G46" s="112"/>
      <c r="H46" s="1095"/>
      <c r="I46" s="1095">
        <f t="shared" si="13"/>
        <v>75819</v>
      </c>
      <c r="J46" s="1096">
        <v>55342</v>
      </c>
      <c r="K46" s="1096">
        <v>55342</v>
      </c>
      <c r="L46" s="1096"/>
      <c r="M46" s="1096"/>
      <c r="N46" s="1096">
        <v>19370</v>
      </c>
      <c r="O46" s="112">
        <v>1107</v>
      </c>
      <c r="P46" s="185"/>
      <c r="Q46" s="226"/>
      <c r="R46" s="226"/>
      <c r="S46" s="226">
        <f t="shared" si="14"/>
        <v>0</v>
      </c>
      <c r="T46" s="226"/>
      <c r="U46" s="226"/>
      <c r="V46" s="226">
        <f t="shared" si="15"/>
        <v>75819</v>
      </c>
      <c r="W46" s="226">
        <v>75819</v>
      </c>
      <c r="X46" s="226"/>
      <c r="Y46" s="226"/>
      <c r="Z46" s="731"/>
      <c r="AA46" s="732"/>
      <c r="AB46" s="813">
        <v>55342</v>
      </c>
      <c r="AC46" s="226"/>
      <c r="AD46" s="226"/>
      <c r="AE46" s="226"/>
      <c r="AF46" s="733"/>
      <c r="AG46" s="733"/>
      <c r="AH46" s="186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1:44" ht="12.75">
      <c r="A47" s="100">
        <v>3</v>
      </c>
      <c r="B47" s="171" t="s">
        <v>131</v>
      </c>
      <c r="C47" s="111">
        <f t="shared" si="12"/>
        <v>0</v>
      </c>
      <c r="D47" s="112"/>
      <c r="E47" s="112"/>
      <c r="F47" s="112"/>
      <c r="G47" s="112"/>
      <c r="H47" s="1095"/>
      <c r="I47" s="1095">
        <f t="shared" si="13"/>
        <v>4000</v>
      </c>
      <c r="J47" s="1096"/>
      <c r="K47" s="1096"/>
      <c r="L47" s="1096"/>
      <c r="M47" s="1096"/>
      <c r="N47" s="1096"/>
      <c r="O47" s="112"/>
      <c r="P47" s="185"/>
      <c r="Q47" s="226"/>
      <c r="R47" s="226">
        <v>4000</v>
      </c>
      <c r="S47" s="226">
        <f t="shared" si="14"/>
        <v>78656</v>
      </c>
      <c r="T47" s="226">
        <v>74656</v>
      </c>
      <c r="U47" s="226"/>
      <c r="V47" s="226">
        <f t="shared" si="15"/>
        <v>78656</v>
      </c>
      <c r="W47" s="226">
        <v>78656</v>
      </c>
      <c r="X47" s="226"/>
      <c r="Y47" s="226"/>
      <c r="Z47" s="731"/>
      <c r="AA47" s="732"/>
      <c r="AB47" s="813"/>
      <c r="AC47" s="226"/>
      <c r="AD47" s="226"/>
      <c r="AE47" s="226"/>
      <c r="AF47" s="733"/>
      <c r="AG47" s="733"/>
      <c r="AH47" s="186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1:44" ht="12.75">
      <c r="A48" s="787">
        <v>1</v>
      </c>
      <c r="B48" s="171" t="s">
        <v>132</v>
      </c>
      <c r="C48" s="111">
        <f t="shared" si="12"/>
        <v>0</v>
      </c>
      <c r="D48" s="112"/>
      <c r="E48" s="112"/>
      <c r="F48" s="112"/>
      <c r="G48" s="112"/>
      <c r="H48" s="1095"/>
      <c r="I48" s="1095">
        <f t="shared" si="13"/>
        <v>1999</v>
      </c>
      <c r="J48" s="1096"/>
      <c r="K48" s="1096"/>
      <c r="L48" s="1096"/>
      <c r="M48" s="1096"/>
      <c r="N48" s="1096"/>
      <c r="O48" s="112"/>
      <c r="P48" s="185"/>
      <c r="Q48" s="226"/>
      <c r="R48" s="226">
        <v>1999</v>
      </c>
      <c r="S48" s="226">
        <f t="shared" si="14"/>
        <v>0</v>
      </c>
      <c r="T48" s="226">
        <v>-1999</v>
      </c>
      <c r="U48" s="226"/>
      <c r="V48" s="226">
        <f t="shared" si="15"/>
        <v>0</v>
      </c>
      <c r="W48" s="226"/>
      <c r="X48" s="226"/>
      <c r="Y48" s="226"/>
      <c r="Z48" s="731"/>
      <c r="AA48" s="732"/>
      <c r="AB48" s="813"/>
      <c r="AC48" s="226"/>
      <c r="AD48" s="226"/>
      <c r="AE48" s="226"/>
      <c r="AF48" s="733"/>
      <c r="AG48" s="733"/>
      <c r="AH48" s="186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4" ht="12.75">
      <c r="A49" s="227">
        <v>3</v>
      </c>
      <c r="B49" s="171" t="s">
        <v>133</v>
      </c>
      <c r="C49" s="111">
        <f t="shared" si="12"/>
        <v>0</v>
      </c>
      <c r="D49" s="112"/>
      <c r="E49" s="112"/>
      <c r="F49" s="112"/>
      <c r="G49" s="112"/>
      <c r="H49" s="1095"/>
      <c r="I49" s="1095">
        <f t="shared" si="13"/>
        <v>0</v>
      </c>
      <c r="J49" s="1096">
        <f>K49+M49</f>
        <v>0</v>
      </c>
      <c r="K49" s="1096"/>
      <c r="L49" s="1096"/>
      <c r="M49" s="1096"/>
      <c r="N49" s="1096"/>
      <c r="O49" s="112"/>
      <c r="P49" s="185"/>
      <c r="Q49" s="226"/>
      <c r="R49" s="226"/>
      <c r="S49" s="226">
        <f t="shared" si="14"/>
        <v>0</v>
      </c>
      <c r="T49" s="226"/>
      <c r="U49" s="226"/>
      <c r="V49" s="226">
        <f t="shared" si="15"/>
        <v>0</v>
      </c>
      <c r="W49" s="226">
        <v>-31567</v>
      </c>
      <c r="X49" s="226">
        <v>31567</v>
      </c>
      <c r="Y49" s="226"/>
      <c r="Z49" s="731"/>
      <c r="AA49" s="732"/>
      <c r="AB49" s="813"/>
      <c r="AC49" s="226"/>
      <c r="AD49" s="226"/>
      <c r="AE49" s="226"/>
      <c r="AF49" s="733"/>
      <c r="AG49" s="733"/>
      <c r="AH49" s="186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4" ht="12.75">
      <c r="A50" s="100">
        <v>3</v>
      </c>
      <c r="B50" s="171" t="s">
        <v>134</v>
      </c>
      <c r="C50" s="111">
        <f t="shared" si="12"/>
        <v>0</v>
      </c>
      <c r="D50" s="112"/>
      <c r="E50" s="112"/>
      <c r="F50" s="112"/>
      <c r="G50" s="112"/>
      <c r="H50" s="1095"/>
      <c r="I50" s="1095">
        <f t="shared" si="13"/>
        <v>10500</v>
      </c>
      <c r="J50" s="1096"/>
      <c r="K50" s="1096"/>
      <c r="L50" s="1096"/>
      <c r="M50" s="1096"/>
      <c r="N50" s="1096"/>
      <c r="O50" s="112"/>
      <c r="P50" s="185"/>
      <c r="Q50" s="226"/>
      <c r="R50" s="226">
        <v>10500</v>
      </c>
      <c r="S50" s="226">
        <f t="shared" si="14"/>
        <v>10500</v>
      </c>
      <c r="T50" s="226"/>
      <c r="U50" s="226"/>
      <c r="V50" s="226">
        <f t="shared" si="15"/>
        <v>10500</v>
      </c>
      <c r="W50" s="226"/>
      <c r="X50" s="226"/>
      <c r="Y50" s="226"/>
      <c r="Z50" s="731">
        <v>10500</v>
      </c>
      <c r="AA50" s="732"/>
      <c r="AB50" s="813"/>
      <c r="AC50" s="226"/>
      <c r="AD50" s="226"/>
      <c r="AE50" s="226"/>
      <c r="AF50" s="733"/>
      <c r="AG50" s="733"/>
      <c r="AH50" s="186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1:44" ht="12.75">
      <c r="A51" s="100">
        <v>3</v>
      </c>
      <c r="B51" s="171" t="s">
        <v>135</v>
      </c>
      <c r="C51" s="111">
        <f t="shared" si="12"/>
        <v>0</v>
      </c>
      <c r="D51" s="112"/>
      <c r="E51" s="112"/>
      <c r="F51" s="112"/>
      <c r="G51" s="112"/>
      <c r="H51" s="1095"/>
      <c r="I51" s="1095">
        <f t="shared" si="13"/>
        <v>0</v>
      </c>
      <c r="J51" s="1096"/>
      <c r="K51" s="1096"/>
      <c r="L51" s="1096"/>
      <c r="M51" s="1096"/>
      <c r="N51" s="1096"/>
      <c r="O51" s="112"/>
      <c r="P51" s="185"/>
      <c r="Q51" s="226"/>
      <c r="R51" s="226"/>
      <c r="S51" s="226">
        <f t="shared" si="14"/>
        <v>0</v>
      </c>
      <c r="T51" s="226"/>
      <c r="U51" s="226"/>
      <c r="V51" s="226">
        <f t="shared" si="15"/>
        <v>0</v>
      </c>
      <c r="W51" s="226">
        <v>1190</v>
      </c>
      <c r="X51" s="226"/>
      <c r="Y51" s="226">
        <v>-1190</v>
      </c>
      <c r="Z51" s="731"/>
      <c r="AA51" s="732"/>
      <c r="AB51" s="813"/>
      <c r="AC51" s="226"/>
      <c r="AD51" s="226"/>
      <c r="AE51" s="226"/>
      <c r="AF51" s="733"/>
      <c r="AG51" s="733"/>
      <c r="AH51" s="186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1:44" ht="12.75">
      <c r="A52" s="787">
        <v>1</v>
      </c>
      <c r="B52" s="171" t="s">
        <v>136</v>
      </c>
      <c r="C52" s="111">
        <f t="shared" si="12"/>
        <v>0</v>
      </c>
      <c r="D52" s="112"/>
      <c r="E52" s="112"/>
      <c r="F52" s="112"/>
      <c r="G52" s="112"/>
      <c r="H52" s="1095"/>
      <c r="I52" s="1095">
        <f t="shared" si="13"/>
        <v>-810</v>
      </c>
      <c r="J52" s="1096"/>
      <c r="K52" s="1096"/>
      <c r="L52" s="1096"/>
      <c r="M52" s="1096"/>
      <c r="N52" s="1096"/>
      <c r="O52" s="778"/>
      <c r="P52" s="780"/>
      <c r="Q52" s="226"/>
      <c r="R52" s="226">
        <v>-810</v>
      </c>
      <c r="S52" s="226">
        <f t="shared" si="14"/>
        <v>0</v>
      </c>
      <c r="T52" s="226">
        <v>810</v>
      </c>
      <c r="U52" s="226"/>
      <c r="V52" s="226">
        <f t="shared" si="15"/>
        <v>0</v>
      </c>
      <c r="W52" s="226"/>
      <c r="X52" s="226"/>
      <c r="Y52" s="226"/>
      <c r="Z52" s="731"/>
      <c r="AA52" s="732"/>
      <c r="AB52" s="814"/>
      <c r="AC52" s="783"/>
      <c r="AD52" s="226"/>
      <c r="AE52" s="226"/>
      <c r="AF52" s="733"/>
      <c r="AG52" s="733"/>
      <c r="AH52" s="186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:44" ht="12.75">
      <c r="A53" s="205">
        <v>3</v>
      </c>
      <c r="B53" s="171" t="s">
        <v>137</v>
      </c>
      <c r="C53" s="111">
        <f t="shared" si="12"/>
        <v>0</v>
      </c>
      <c r="D53" s="112"/>
      <c r="E53" s="112"/>
      <c r="F53" s="112"/>
      <c r="G53" s="112"/>
      <c r="H53" s="1095"/>
      <c r="I53" s="1095">
        <f t="shared" si="13"/>
        <v>2898</v>
      </c>
      <c r="J53" s="1096">
        <f>K53+M53</f>
        <v>0</v>
      </c>
      <c r="K53" s="1096"/>
      <c r="L53" s="1096"/>
      <c r="M53" s="1096"/>
      <c r="N53" s="1096"/>
      <c r="O53" s="112"/>
      <c r="P53" s="185"/>
      <c r="Q53" s="226">
        <v>2898</v>
      </c>
      <c r="R53" s="226"/>
      <c r="S53" s="226">
        <f t="shared" si="14"/>
        <v>0</v>
      </c>
      <c r="T53" s="226"/>
      <c r="U53" s="226"/>
      <c r="V53" s="226">
        <f t="shared" si="15"/>
        <v>2898</v>
      </c>
      <c r="W53" s="226"/>
      <c r="X53" s="226">
        <v>2898</v>
      </c>
      <c r="Y53" s="226"/>
      <c r="Z53" s="731"/>
      <c r="AA53" s="732"/>
      <c r="AB53" s="813"/>
      <c r="AC53" s="226"/>
      <c r="AD53" s="226"/>
      <c r="AE53" s="226"/>
      <c r="AF53" s="733"/>
      <c r="AG53" s="733"/>
      <c r="AH53" s="186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4" ht="12.75">
      <c r="A54" s="787">
        <v>1</v>
      </c>
      <c r="B54" s="171" t="s">
        <v>138</v>
      </c>
      <c r="C54" s="111">
        <f t="shared" si="12"/>
        <v>0</v>
      </c>
      <c r="D54" s="112"/>
      <c r="E54" s="112"/>
      <c r="F54" s="112"/>
      <c r="G54" s="112"/>
      <c r="H54" s="1095"/>
      <c r="I54" s="1095">
        <f t="shared" si="13"/>
        <v>17000</v>
      </c>
      <c r="J54" s="1096"/>
      <c r="K54" s="1096"/>
      <c r="L54" s="1096"/>
      <c r="M54" s="1096"/>
      <c r="N54" s="1096"/>
      <c r="O54" s="112"/>
      <c r="P54" s="185"/>
      <c r="Q54" s="226"/>
      <c r="R54" s="226">
        <v>17000</v>
      </c>
      <c r="S54" s="226">
        <f t="shared" si="14"/>
        <v>0</v>
      </c>
      <c r="T54" s="226">
        <v>-17000</v>
      </c>
      <c r="U54" s="226"/>
      <c r="V54" s="226">
        <f t="shared" si="15"/>
        <v>0</v>
      </c>
      <c r="W54" s="226"/>
      <c r="X54" s="226"/>
      <c r="Y54" s="226"/>
      <c r="Z54" s="731"/>
      <c r="AA54" s="732"/>
      <c r="AB54" s="813"/>
      <c r="AC54" s="226"/>
      <c r="AD54" s="226"/>
      <c r="AE54" s="226"/>
      <c r="AF54" s="733"/>
      <c r="AG54" s="733"/>
      <c r="AH54" s="186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44" ht="12.75">
      <c r="A55" s="787">
        <v>1</v>
      </c>
      <c r="B55" s="171" t="s">
        <v>139</v>
      </c>
      <c r="C55" s="111">
        <f t="shared" si="12"/>
        <v>0</v>
      </c>
      <c r="D55" s="112"/>
      <c r="E55" s="112"/>
      <c r="F55" s="112"/>
      <c r="G55" s="112"/>
      <c r="H55" s="1095"/>
      <c r="I55" s="1095">
        <f t="shared" si="13"/>
        <v>5535</v>
      </c>
      <c r="J55" s="1096"/>
      <c r="K55" s="1096"/>
      <c r="L55" s="1096"/>
      <c r="M55" s="1096"/>
      <c r="N55" s="1096"/>
      <c r="O55" s="112"/>
      <c r="P55" s="185"/>
      <c r="Q55" s="226"/>
      <c r="R55" s="226">
        <v>5535</v>
      </c>
      <c r="S55" s="226">
        <f t="shared" si="14"/>
        <v>0</v>
      </c>
      <c r="T55" s="226">
        <v>-5535</v>
      </c>
      <c r="U55" s="226"/>
      <c r="V55" s="226">
        <f t="shared" si="15"/>
        <v>0</v>
      </c>
      <c r="W55" s="226"/>
      <c r="X55" s="226"/>
      <c r="Y55" s="226"/>
      <c r="Z55" s="731"/>
      <c r="AA55" s="732"/>
      <c r="AB55" s="813"/>
      <c r="AC55" s="226"/>
      <c r="AD55" s="226"/>
      <c r="AE55" s="226"/>
      <c r="AF55" s="733"/>
      <c r="AG55" s="733"/>
      <c r="AH55" s="186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4" ht="13.5" thickBot="1">
      <c r="A56" s="787">
        <v>1</v>
      </c>
      <c r="B56" s="797" t="s">
        <v>140</v>
      </c>
      <c r="C56" s="111">
        <f t="shared" si="12"/>
        <v>0</v>
      </c>
      <c r="D56" s="112"/>
      <c r="E56" s="112"/>
      <c r="F56" s="112"/>
      <c r="G56" s="112"/>
      <c r="H56" s="1095"/>
      <c r="I56" s="1095">
        <f t="shared" si="13"/>
        <v>90</v>
      </c>
      <c r="J56" s="1096"/>
      <c r="K56" s="1096"/>
      <c r="L56" s="1096"/>
      <c r="M56" s="1096"/>
      <c r="N56" s="1096"/>
      <c r="O56" s="112"/>
      <c r="P56" s="185"/>
      <c r="Q56" s="226"/>
      <c r="R56" s="226">
        <v>90</v>
      </c>
      <c r="S56" s="226">
        <f t="shared" si="14"/>
        <v>0</v>
      </c>
      <c r="T56" s="226">
        <v>-90</v>
      </c>
      <c r="U56" s="226"/>
      <c r="V56" s="226">
        <f t="shared" si="15"/>
        <v>0</v>
      </c>
      <c r="W56" s="226"/>
      <c r="X56" s="226"/>
      <c r="Y56" s="226"/>
      <c r="Z56" s="731"/>
      <c r="AA56" s="732"/>
      <c r="AB56" s="813"/>
      <c r="AC56" s="226"/>
      <c r="AD56" s="226"/>
      <c r="AE56" s="226"/>
      <c r="AF56" s="733"/>
      <c r="AG56" s="733"/>
      <c r="AH56" s="186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5" ht="13.5" thickBot="1">
      <c r="A57" s="118"/>
      <c r="B57" s="36" t="s">
        <v>37</v>
      </c>
      <c r="C57" s="88">
        <f aca="true" t="shared" si="16" ref="C57:W57">SUM(C44:C56)</f>
        <v>0</v>
      </c>
      <c r="D57" s="88">
        <f t="shared" si="16"/>
        <v>0</v>
      </c>
      <c r="E57" s="88"/>
      <c r="F57" s="88"/>
      <c r="G57" s="88">
        <f t="shared" si="16"/>
        <v>0</v>
      </c>
      <c r="H57" s="1097">
        <f t="shared" si="16"/>
        <v>0</v>
      </c>
      <c r="I57" s="1097">
        <f t="shared" si="16"/>
        <v>143663</v>
      </c>
      <c r="J57" s="1097">
        <f t="shared" si="16"/>
        <v>55342</v>
      </c>
      <c r="K57" s="1098">
        <f t="shared" si="16"/>
        <v>55342</v>
      </c>
      <c r="L57" s="1099">
        <f t="shared" si="16"/>
        <v>241</v>
      </c>
      <c r="M57" s="1097">
        <f t="shared" si="16"/>
        <v>0</v>
      </c>
      <c r="N57" s="1097">
        <f t="shared" si="16"/>
        <v>19370</v>
      </c>
      <c r="O57" s="88">
        <f t="shared" si="16"/>
        <v>1107</v>
      </c>
      <c r="P57" s="143">
        <f t="shared" si="16"/>
        <v>0</v>
      </c>
      <c r="Q57" s="90">
        <f t="shared" si="16"/>
        <v>2898</v>
      </c>
      <c r="R57" s="90">
        <f t="shared" si="16"/>
        <v>64946</v>
      </c>
      <c r="S57" s="90">
        <f t="shared" si="16"/>
        <v>89156</v>
      </c>
      <c r="T57" s="90">
        <f t="shared" si="16"/>
        <v>24210</v>
      </c>
      <c r="U57" s="90">
        <f t="shared" si="16"/>
        <v>0</v>
      </c>
      <c r="V57" s="90">
        <f t="shared" si="16"/>
        <v>167873</v>
      </c>
      <c r="W57" s="90">
        <f t="shared" si="16"/>
        <v>124098</v>
      </c>
      <c r="X57" s="90">
        <f>SUM(X44:X56)</f>
        <v>34465</v>
      </c>
      <c r="Y57" s="90">
        <f>SUM(Y44:Y56)</f>
        <v>-1190</v>
      </c>
      <c r="Z57" s="182">
        <f>SUM(Z44:Z56)</f>
        <v>10500</v>
      </c>
      <c r="AA57" s="120"/>
      <c r="AB57" s="815">
        <f>SUM(AB44:AB56)</f>
        <v>55342</v>
      </c>
      <c r="AC57" s="90"/>
      <c r="AD57" s="90"/>
      <c r="AE57" s="90"/>
      <c r="AF57" s="90"/>
      <c r="AG57" s="90"/>
      <c r="AH57" s="120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ht="12.75">
      <c r="A58" s="106">
        <v>3</v>
      </c>
      <c r="B58" s="899" t="s">
        <v>147</v>
      </c>
      <c r="C58" s="107">
        <f>D58+E58+G58</f>
        <v>0</v>
      </c>
      <c r="D58" s="108"/>
      <c r="E58" s="108"/>
      <c r="F58" s="108"/>
      <c r="G58" s="108"/>
      <c r="H58" s="1093"/>
      <c r="I58" s="1095">
        <f aca="true" t="shared" si="17" ref="I58:I84">J58+N58+O58+P58+Q58+R58</f>
        <v>7562</v>
      </c>
      <c r="J58" s="1094">
        <f>K58+M58</f>
        <v>219</v>
      </c>
      <c r="K58" s="826">
        <v>219</v>
      </c>
      <c r="L58" s="827">
        <v>219</v>
      </c>
      <c r="M58" s="828"/>
      <c r="N58" s="828">
        <v>77</v>
      </c>
      <c r="O58" s="828">
        <v>4</v>
      </c>
      <c r="P58" s="826"/>
      <c r="Q58" s="997">
        <v>5762</v>
      </c>
      <c r="R58" s="997">
        <v>1500</v>
      </c>
      <c r="S58" s="997">
        <f aca="true" t="shared" si="18" ref="S58:S84">R58+T58</f>
        <v>1500</v>
      </c>
      <c r="T58" s="997"/>
      <c r="U58" s="966"/>
      <c r="V58" s="998">
        <f>I58+T58</f>
        <v>7562</v>
      </c>
      <c r="W58" s="999"/>
      <c r="X58" s="999"/>
      <c r="Y58" s="999"/>
      <c r="Z58" s="1000"/>
      <c r="AA58" s="840">
        <v>7562</v>
      </c>
      <c r="AB58" s="841">
        <v>219</v>
      </c>
      <c r="AC58" s="225"/>
      <c r="AD58" s="225"/>
      <c r="AE58" s="225"/>
      <c r="AF58" s="730"/>
      <c r="AG58" s="730"/>
      <c r="AH58" s="18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ht="12.75">
      <c r="A59" s="51">
        <v>3</v>
      </c>
      <c r="B59" s="900" t="s">
        <v>148</v>
      </c>
      <c r="C59" s="111">
        <f>D59+E59+G59</f>
        <v>0</v>
      </c>
      <c r="D59" s="122"/>
      <c r="E59" s="122"/>
      <c r="F59" s="122"/>
      <c r="G59" s="122"/>
      <c r="H59" s="121"/>
      <c r="I59" s="111">
        <f t="shared" si="17"/>
        <v>8318</v>
      </c>
      <c r="J59" s="122">
        <f>K59+M59</f>
        <v>962</v>
      </c>
      <c r="K59" s="1025">
        <v>962</v>
      </c>
      <c r="L59" s="966"/>
      <c r="M59" s="1024"/>
      <c r="N59" s="1024">
        <v>337</v>
      </c>
      <c r="O59" s="830">
        <v>19</v>
      </c>
      <c r="P59" s="829"/>
      <c r="Q59" s="438"/>
      <c r="R59" s="438">
        <v>7000</v>
      </c>
      <c r="S59" s="438">
        <f t="shared" si="18"/>
        <v>7000</v>
      </c>
      <c r="T59" s="438"/>
      <c r="U59" s="438"/>
      <c r="V59" s="344">
        <f aca="true" t="shared" si="19" ref="V59:V66">I59+T59</f>
        <v>8318</v>
      </c>
      <c r="W59" s="966">
        <v>8318</v>
      </c>
      <c r="X59" s="1001"/>
      <c r="Y59" s="1001"/>
      <c r="Z59" s="1002"/>
      <c r="AA59" s="842"/>
      <c r="AB59" s="843">
        <v>962</v>
      </c>
      <c r="AC59" s="344"/>
      <c r="AD59" s="344"/>
      <c r="AE59" s="344"/>
      <c r="AF59" s="735"/>
      <c r="AG59" s="735"/>
      <c r="AH59" s="346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ht="12.75">
      <c r="A60" s="51">
        <v>3</v>
      </c>
      <c r="B60" s="56" t="s">
        <v>149</v>
      </c>
      <c r="C60" s="111">
        <f>D60+E60+G60</f>
        <v>0</v>
      </c>
      <c r="D60" s="122"/>
      <c r="E60" s="122"/>
      <c r="F60" s="122"/>
      <c r="G60" s="122"/>
      <c r="H60" s="1100"/>
      <c r="I60" s="1095">
        <f t="shared" si="17"/>
        <v>0</v>
      </c>
      <c r="J60" s="1101">
        <f>K60+M60</f>
        <v>116</v>
      </c>
      <c r="K60" s="829">
        <v>116</v>
      </c>
      <c r="L60" s="438"/>
      <c r="M60" s="830"/>
      <c r="N60" s="830">
        <v>40</v>
      </c>
      <c r="O60" s="830">
        <v>2</v>
      </c>
      <c r="P60" s="829"/>
      <c r="Q60" s="438">
        <v>-158</v>
      </c>
      <c r="R60" s="438"/>
      <c r="S60" s="438">
        <f t="shared" si="18"/>
        <v>0</v>
      </c>
      <c r="T60" s="438"/>
      <c r="U60" s="438"/>
      <c r="V60" s="226">
        <f t="shared" si="19"/>
        <v>0</v>
      </c>
      <c r="W60" s="966"/>
      <c r="X60" s="1001"/>
      <c r="Y60" s="1001"/>
      <c r="Z60" s="1002"/>
      <c r="AA60" s="842"/>
      <c r="AB60" s="843">
        <v>116</v>
      </c>
      <c r="AC60" s="344"/>
      <c r="AD60" s="344"/>
      <c r="AE60" s="344"/>
      <c r="AF60" s="735"/>
      <c r="AG60" s="735"/>
      <c r="AH60" s="346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ht="12.75">
      <c r="A61" s="51">
        <v>3</v>
      </c>
      <c r="B61" s="56" t="s">
        <v>150</v>
      </c>
      <c r="C61" s="111">
        <f aca="true" t="shared" si="20" ref="C61:C80">D61+E61+G61</f>
        <v>0</v>
      </c>
      <c r="D61" s="122"/>
      <c r="E61" s="122"/>
      <c r="F61" s="122"/>
      <c r="G61" s="122"/>
      <c r="H61" s="121"/>
      <c r="I61" s="111">
        <f t="shared" si="17"/>
        <v>0</v>
      </c>
      <c r="J61" s="122">
        <f>K61+M61</f>
        <v>0</v>
      </c>
      <c r="K61" s="1025">
        <v>-40</v>
      </c>
      <c r="L61" s="966"/>
      <c r="M61" s="1024">
        <v>40</v>
      </c>
      <c r="N61" s="1024"/>
      <c r="O61" s="830"/>
      <c r="P61" s="829"/>
      <c r="Q61" s="438"/>
      <c r="R61" s="438"/>
      <c r="S61" s="438">
        <f t="shared" si="18"/>
        <v>0</v>
      </c>
      <c r="T61" s="438"/>
      <c r="U61" s="438"/>
      <c r="V61" s="226">
        <f>I61+T61</f>
        <v>0</v>
      </c>
      <c r="W61" s="966"/>
      <c r="X61" s="1001"/>
      <c r="Y61" s="1001"/>
      <c r="Z61" s="1002"/>
      <c r="AA61" s="842"/>
      <c r="AB61" s="843">
        <v>-40</v>
      </c>
      <c r="AC61" s="344"/>
      <c r="AD61" s="344"/>
      <c r="AE61" s="344"/>
      <c r="AF61" s="735"/>
      <c r="AG61" s="735"/>
      <c r="AH61" s="34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ht="12.75">
      <c r="A62" s="51">
        <v>3</v>
      </c>
      <c r="B62" s="56" t="s">
        <v>151</v>
      </c>
      <c r="C62" s="111">
        <f t="shared" si="20"/>
        <v>0</v>
      </c>
      <c r="D62" s="122"/>
      <c r="E62" s="122"/>
      <c r="F62" s="122"/>
      <c r="G62" s="122"/>
      <c r="H62" s="1100"/>
      <c r="I62" s="1095">
        <f t="shared" si="17"/>
        <v>0</v>
      </c>
      <c r="J62" s="1101">
        <f aca="true" t="shared" si="21" ref="J62:J84">K62+M62</f>
        <v>0</v>
      </c>
      <c r="K62" s="829"/>
      <c r="L62" s="438"/>
      <c r="M62" s="830"/>
      <c r="N62" s="830"/>
      <c r="O62" s="830"/>
      <c r="P62" s="829"/>
      <c r="Q62" s="438">
        <v>800</v>
      </c>
      <c r="R62" s="438">
        <v>-800</v>
      </c>
      <c r="S62" s="438">
        <f t="shared" si="18"/>
        <v>-800</v>
      </c>
      <c r="T62" s="438"/>
      <c r="U62" s="438"/>
      <c r="V62" s="226">
        <f>I62+T62</f>
        <v>0</v>
      </c>
      <c r="W62" s="966"/>
      <c r="X62" s="1001"/>
      <c r="Y62" s="1001"/>
      <c r="Z62" s="1002"/>
      <c r="AA62" s="842"/>
      <c r="AB62" s="843"/>
      <c r="AC62" s="344"/>
      <c r="AD62" s="344"/>
      <c r="AE62" s="344"/>
      <c r="AF62" s="735"/>
      <c r="AG62" s="735"/>
      <c r="AH62" s="346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ht="12.75">
      <c r="A63" s="847">
        <v>1</v>
      </c>
      <c r="B63" s="56" t="s">
        <v>152</v>
      </c>
      <c r="C63" s="111">
        <f t="shared" si="20"/>
        <v>0</v>
      </c>
      <c r="D63" s="122"/>
      <c r="E63" s="122"/>
      <c r="F63" s="122"/>
      <c r="G63" s="122"/>
      <c r="H63" s="121"/>
      <c r="I63" s="111">
        <f t="shared" si="17"/>
        <v>-6438</v>
      </c>
      <c r="J63" s="122">
        <f t="shared" si="21"/>
        <v>0</v>
      </c>
      <c r="K63" s="1025"/>
      <c r="L63" s="966"/>
      <c r="M63" s="1024"/>
      <c r="N63" s="1024"/>
      <c r="O63" s="830"/>
      <c r="P63" s="829"/>
      <c r="Q63" s="438"/>
      <c r="R63" s="438">
        <f>-9348+2910</f>
        <v>-6438</v>
      </c>
      <c r="S63" s="438">
        <f t="shared" si="18"/>
        <v>0</v>
      </c>
      <c r="T63" s="438">
        <f>9348-2910</f>
        <v>6438</v>
      </c>
      <c r="U63" s="438"/>
      <c r="V63" s="226">
        <f>I63+T63</f>
        <v>0</v>
      </c>
      <c r="W63" s="966"/>
      <c r="X63" s="1001"/>
      <c r="Y63" s="1001"/>
      <c r="Z63" s="1002"/>
      <c r="AA63" s="842"/>
      <c r="AB63" s="843"/>
      <c r="AC63" s="344"/>
      <c r="AD63" s="344"/>
      <c r="AE63" s="344"/>
      <c r="AF63" s="735"/>
      <c r="AG63" s="735"/>
      <c r="AH63" s="346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ht="12.75">
      <c r="A64" s="51">
        <v>3</v>
      </c>
      <c r="B64" s="56" t="s">
        <v>154</v>
      </c>
      <c r="C64" s="111">
        <f t="shared" si="20"/>
        <v>0</v>
      </c>
      <c r="D64" s="122"/>
      <c r="E64" s="122"/>
      <c r="F64" s="122"/>
      <c r="G64" s="122"/>
      <c r="H64" s="1100"/>
      <c r="I64" s="1095">
        <f t="shared" si="17"/>
        <v>0</v>
      </c>
      <c r="J64" s="1101">
        <f t="shared" si="21"/>
        <v>0</v>
      </c>
      <c r="K64" s="829"/>
      <c r="L64" s="438"/>
      <c r="M64" s="830"/>
      <c r="N64" s="830"/>
      <c r="O64" s="833"/>
      <c r="P64" s="832"/>
      <c r="Q64" s="438"/>
      <c r="R64" s="438"/>
      <c r="S64" s="438">
        <f t="shared" si="18"/>
        <v>55113</v>
      </c>
      <c r="T64" s="438">
        <v>55113</v>
      </c>
      <c r="U64" s="438"/>
      <c r="V64" s="226">
        <f>I64+T64</f>
        <v>55113</v>
      </c>
      <c r="W64" s="966">
        <v>55113</v>
      </c>
      <c r="X64" s="1001"/>
      <c r="Y64" s="1001"/>
      <c r="Z64" s="1002"/>
      <c r="AA64" s="842"/>
      <c r="AB64" s="843"/>
      <c r="AC64" s="344"/>
      <c r="AD64" s="344"/>
      <c r="AE64" s="344"/>
      <c r="AF64" s="735"/>
      <c r="AG64" s="735"/>
      <c r="AH64" s="346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ht="12.75">
      <c r="A65" s="847">
        <v>1</v>
      </c>
      <c r="B65" s="56" t="s">
        <v>155</v>
      </c>
      <c r="C65" s="111">
        <f t="shared" si="20"/>
        <v>0</v>
      </c>
      <c r="D65" s="122"/>
      <c r="E65" s="122"/>
      <c r="F65" s="122"/>
      <c r="G65" s="122"/>
      <c r="H65" s="121"/>
      <c r="I65" s="111">
        <f t="shared" si="17"/>
        <v>5126</v>
      </c>
      <c r="J65" s="122">
        <f t="shared" si="21"/>
        <v>0</v>
      </c>
      <c r="K65" s="1025"/>
      <c r="L65" s="966"/>
      <c r="M65" s="1024"/>
      <c r="N65" s="1024"/>
      <c r="O65" s="833"/>
      <c r="P65" s="832"/>
      <c r="Q65" s="438"/>
      <c r="R65" s="438">
        <f>5301-175</f>
        <v>5126</v>
      </c>
      <c r="S65" s="438">
        <f t="shared" si="18"/>
        <v>0</v>
      </c>
      <c r="T65" s="438">
        <f>-5301+175</f>
        <v>-5126</v>
      </c>
      <c r="U65" s="438"/>
      <c r="V65" s="226">
        <f t="shared" si="19"/>
        <v>0</v>
      </c>
      <c r="W65" s="966"/>
      <c r="X65" s="1001"/>
      <c r="Y65" s="1001"/>
      <c r="Z65" s="1002"/>
      <c r="AA65" s="842"/>
      <c r="AB65" s="843"/>
      <c r="AC65" s="344"/>
      <c r="AD65" s="344"/>
      <c r="AE65" s="344"/>
      <c r="AF65" s="735"/>
      <c r="AG65" s="735"/>
      <c r="AH65" s="346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ht="12.75">
      <c r="A66" s="51">
        <v>3</v>
      </c>
      <c r="B66" s="824" t="s">
        <v>156</v>
      </c>
      <c r="C66" s="111">
        <f t="shared" si="20"/>
        <v>0</v>
      </c>
      <c r="D66" s="122"/>
      <c r="E66" s="122"/>
      <c r="F66" s="122"/>
      <c r="G66" s="122"/>
      <c r="H66" s="1100"/>
      <c r="I66" s="1095">
        <f t="shared" si="17"/>
        <v>0</v>
      </c>
      <c r="J66" s="1101">
        <f t="shared" si="21"/>
        <v>1543</v>
      </c>
      <c r="K66" s="829">
        <v>-2460</v>
      </c>
      <c r="L66" s="438"/>
      <c r="M66" s="830">
        <f>2460+1543</f>
        <v>4003</v>
      </c>
      <c r="N66" s="830"/>
      <c r="O66" s="833"/>
      <c r="P66" s="832"/>
      <c r="Q66" s="438"/>
      <c r="R66" s="438">
        <v>-1543</v>
      </c>
      <c r="S66" s="438">
        <f t="shared" si="18"/>
        <v>-1543</v>
      </c>
      <c r="T66" s="438"/>
      <c r="U66" s="438"/>
      <c r="V66" s="226">
        <f t="shared" si="19"/>
        <v>0</v>
      </c>
      <c r="W66" s="344"/>
      <c r="X66" s="344"/>
      <c r="Y66" s="344"/>
      <c r="Z66" s="734"/>
      <c r="AA66" s="1003"/>
      <c r="AB66" s="843">
        <v>-2460</v>
      </c>
      <c r="AC66" s="344"/>
      <c r="AD66" s="344"/>
      <c r="AE66" s="344"/>
      <c r="AF66" s="735"/>
      <c r="AG66" s="735"/>
      <c r="AH66" s="346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ht="12.75">
      <c r="A67" s="847">
        <v>1</v>
      </c>
      <c r="B67" s="824" t="s">
        <v>157</v>
      </c>
      <c r="C67" s="111">
        <f t="shared" si="20"/>
        <v>0</v>
      </c>
      <c r="D67" s="112"/>
      <c r="E67" s="112"/>
      <c r="F67" s="112"/>
      <c r="G67" s="112"/>
      <c r="H67" s="111"/>
      <c r="I67" s="111">
        <f t="shared" si="17"/>
        <v>-1200</v>
      </c>
      <c r="J67" s="122">
        <f t="shared" si="21"/>
        <v>0</v>
      </c>
      <c r="K67" s="1025"/>
      <c r="L67" s="966"/>
      <c r="M67" s="1024"/>
      <c r="N67" s="1102"/>
      <c r="O67" s="834"/>
      <c r="P67" s="835"/>
      <c r="Q67" s="958"/>
      <c r="R67" s="958">
        <v>-1200</v>
      </c>
      <c r="S67" s="958">
        <f t="shared" si="18"/>
        <v>0</v>
      </c>
      <c r="T67" s="958">
        <v>1200</v>
      </c>
      <c r="U67" s="958"/>
      <c r="V67" s="998">
        <f>I67+T67</f>
        <v>0</v>
      </c>
      <c r="W67" s="998"/>
      <c r="X67" s="998"/>
      <c r="Y67" s="998"/>
      <c r="Z67" s="1004"/>
      <c r="AA67" s="1005"/>
      <c r="AB67" s="813"/>
      <c r="AC67" s="226"/>
      <c r="AD67" s="226"/>
      <c r="AE67" s="226"/>
      <c r="AF67" s="733"/>
      <c r="AG67" s="733"/>
      <c r="AH67" s="186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ht="12.75">
      <c r="A68" s="825">
        <v>3</v>
      </c>
      <c r="B68" s="824" t="s">
        <v>158</v>
      </c>
      <c r="C68" s="111">
        <f t="shared" si="20"/>
        <v>0</v>
      </c>
      <c r="D68" s="112"/>
      <c r="E68" s="112"/>
      <c r="F68" s="112"/>
      <c r="G68" s="112"/>
      <c r="H68" s="1095"/>
      <c r="I68" s="1095">
        <f t="shared" si="17"/>
        <v>-324</v>
      </c>
      <c r="J68" s="1101">
        <f t="shared" si="21"/>
        <v>0</v>
      </c>
      <c r="K68" s="829"/>
      <c r="L68" s="438"/>
      <c r="M68" s="830"/>
      <c r="N68" s="1103"/>
      <c r="O68" s="834"/>
      <c r="P68" s="836"/>
      <c r="Q68" s="473">
        <v>-384</v>
      </c>
      <c r="R68" s="473">
        <v>60</v>
      </c>
      <c r="S68" s="473">
        <f t="shared" si="18"/>
        <v>384</v>
      </c>
      <c r="T68" s="473">
        <v>324</v>
      </c>
      <c r="U68" s="473"/>
      <c r="V68" s="226">
        <f>I68+T68</f>
        <v>0</v>
      </c>
      <c r="W68" s="226"/>
      <c r="X68" s="226"/>
      <c r="Y68" s="226"/>
      <c r="Z68" s="731"/>
      <c r="AA68" s="732"/>
      <c r="AB68" s="813"/>
      <c r="AC68" s="226"/>
      <c r="AD68" s="226"/>
      <c r="AE68" s="226"/>
      <c r="AF68" s="733"/>
      <c r="AG68" s="733"/>
      <c r="AH68" s="186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ht="12.75">
      <c r="A69" s="51">
        <v>3</v>
      </c>
      <c r="B69" s="56" t="s">
        <v>159</v>
      </c>
      <c r="C69" s="192">
        <f t="shared" si="20"/>
        <v>0</v>
      </c>
      <c r="D69" s="193"/>
      <c r="E69" s="193"/>
      <c r="F69" s="193"/>
      <c r="G69" s="193"/>
      <c r="H69" s="192"/>
      <c r="I69" s="192">
        <f t="shared" si="17"/>
        <v>0</v>
      </c>
      <c r="J69" s="122">
        <f t="shared" si="21"/>
        <v>2100</v>
      </c>
      <c r="K69" s="1025"/>
      <c r="L69" s="966"/>
      <c r="M69" s="1024">
        <v>2100</v>
      </c>
      <c r="N69" s="1104"/>
      <c r="O69" s="837"/>
      <c r="P69" s="838"/>
      <c r="Q69" s="1006">
        <v>-2100</v>
      </c>
      <c r="R69" s="1006"/>
      <c r="S69" s="1006">
        <f t="shared" si="18"/>
        <v>0</v>
      </c>
      <c r="T69" s="1006"/>
      <c r="U69" s="1006"/>
      <c r="V69" s="1007">
        <f aca="true" t="shared" si="22" ref="V69:V82">I69+T69</f>
        <v>0</v>
      </c>
      <c r="W69" s="1007"/>
      <c r="X69" s="1007"/>
      <c r="Y69" s="1007"/>
      <c r="Z69" s="1008"/>
      <c r="AA69" s="1009"/>
      <c r="AB69" s="816"/>
      <c r="AC69" s="348"/>
      <c r="AD69" s="848">
        <v>-166</v>
      </c>
      <c r="AE69" s="848">
        <v>-49</v>
      </c>
      <c r="AF69" s="849"/>
      <c r="AG69" s="738"/>
      <c r="AH69" s="188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s="884" customFormat="1" ht="12.75">
      <c r="A70" s="825">
        <v>3</v>
      </c>
      <c r="B70" s="868" t="s">
        <v>176</v>
      </c>
      <c r="C70" s="869">
        <f t="shared" si="20"/>
        <v>0</v>
      </c>
      <c r="D70" s="870"/>
      <c r="E70" s="870"/>
      <c r="F70" s="870"/>
      <c r="G70" s="870"/>
      <c r="H70" s="869"/>
      <c r="I70" s="869">
        <f t="shared" si="17"/>
        <v>4187</v>
      </c>
      <c r="J70" s="871">
        <f t="shared" si="21"/>
        <v>0</v>
      </c>
      <c r="K70" s="872"/>
      <c r="L70" s="873"/>
      <c r="M70" s="874"/>
      <c r="N70" s="875"/>
      <c r="O70" s="875"/>
      <c r="P70" s="876"/>
      <c r="Q70" s="877">
        <v>4187</v>
      </c>
      <c r="R70" s="877"/>
      <c r="S70" s="877">
        <f t="shared" si="18"/>
        <v>-4187</v>
      </c>
      <c r="T70" s="877">
        <v>-4187</v>
      </c>
      <c r="U70" s="877"/>
      <c r="V70" s="878">
        <f t="shared" si="22"/>
        <v>0</v>
      </c>
      <c r="W70" s="878"/>
      <c r="X70" s="878"/>
      <c r="Y70" s="878"/>
      <c r="Z70" s="879"/>
      <c r="AA70" s="880"/>
      <c r="AB70" s="816"/>
      <c r="AC70" s="878"/>
      <c r="AD70" s="878"/>
      <c r="AE70" s="878"/>
      <c r="AF70" s="881"/>
      <c r="AG70" s="881"/>
      <c r="AH70" s="882"/>
      <c r="AI70" s="883"/>
      <c r="AJ70" s="883"/>
      <c r="AK70" s="883"/>
      <c r="AL70" s="883"/>
      <c r="AM70" s="883"/>
      <c r="AN70" s="883"/>
      <c r="AO70" s="883"/>
      <c r="AP70" s="883"/>
      <c r="AQ70" s="883"/>
      <c r="AR70" s="883"/>
      <c r="AS70" s="883"/>
    </row>
    <row r="71" spans="1:45" s="236" customFormat="1" ht="12.75">
      <c r="A71" s="885">
        <v>1</v>
      </c>
      <c r="B71" s="886" t="s">
        <v>177</v>
      </c>
      <c r="C71" s="887">
        <f t="shared" si="20"/>
        <v>0</v>
      </c>
      <c r="D71" s="888"/>
      <c r="E71" s="888"/>
      <c r="F71" s="888"/>
      <c r="G71" s="888"/>
      <c r="H71" s="887"/>
      <c r="I71" s="887">
        <f t="shared" si="17"/>
        <v>-624</v>
      </c>
      <c r="J71" s="889">
        <f t="shared" si="21"/>
        <v>0</v>
      </c>
      <c r="K71" s="1105"/>
      <c r="L71" s="1106"/>
      <c r="M71" s="1107"/>
      <c r="N71" s="1108"/>
      <c r="O71" s="893"/>
      <c r="P71" s="894"/>
      <c r="Q71" s="1010"/>
      <c r="R71" s="1010">
        <v>-624</v>
      </c>
      <c r="S71" s="1010">
        <f t="shared" si="18"/>
        <v>0</v>
      </c>
      <c r="T71" s="1010">
        <v>624</v>
      </c>
      <c r="U71" s="1010"/>
      <c r="V71" s="1011">
        <f t="shared" si="22"/>
        <v>0</v>
      </c>
      <c r="W71" s="1011"/>
      <c r="X71" s="1011"/>
      <c r="Y71" s="1011"/>
      <c r="Z71" s="1012"/>
      <c r="AA71" s="1013"/>
      <c r="AB71" s="816"/>
      <c r="AC71" s="878"/>
      <c r="AD71" s="878"/>
      <c r="AE71" s="878"/>
      <c r="AF71" s="881"/>
      <c r="AG71" s="881"/>
      <c r="AH71" s="882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</row>
    <row r="72" spans="1:45" ht="12.75">
      <c r="A72" s="825">
        <v>3</v>
      </c>
      <c r="B72" s="56" t="s">
        <v>160</v>
      </c>
      <c r="C72" s="192">
        <f t="shared" si="20"/>
        <v>0</v>
      </c>
      <c r="D72" s="193"/>
      <c r="E72" s="193"/>
      <c r="F72" s="193"/>
      <c r="G72" s="193"/>
      <c r="H72" s="1109"/>
      <c r="I72" s="1109">
        <f t="shared" si="17"/>
        <v>0</v>
      </c>
      <c r="J72" s="1101">
        <f t="shared" si="21"/>
        <v>0</v>
      </c>
      <c r="K72" s="829"/>
      <c r="L72" s="438"/>
      <c r="M72" s="830"/>
      <c r="N72" s="1110"/>
      <c r="O72" s="837"/>
      <c r="P72" s="838"/>
      <c r="Q72" s="848"/>
      <c r="R72" s="848"/>
      <c r="S72" s="848">
        <f t="shared" si="18"/>
        <v>2376</v>
      </c>
      <c r="T72" s="848">
        <v>2376</v>
      </c>
      <c r="U72" s="848"/>
      <c r="V72" s="348">
        <f t="shared" si="22"/>
        <v>2376</v>
      </c>
      <c r="W72" s="1006">
        <v>2376</v>
      </c>
      <c r="X72" s="1006"/>
      <c r="Y72" s="1007"/>
      <c r="Z72" s="1008"/>
      <c r="AA72" s="1009"/>
      <c r="AB72" s="816"/>
      <c r="AC72" s="348"/>
      <c r="AD72" s="348"/>
      <c r="AE72" s="348"/>
      <c r="AF72" s="738"/>
      <c r="AG72" s="738"/>
      <c r="AH72" s="188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2.75">
      <c r="A73" s="846">
        <v>1</v>
      </c>
      <c r="B73" s="56" t="s">
        <v>161</v>
      </c>
      <c r="C73" s="192">
        <f t="shared" si="20"/>
        <v>0</v>
      </c>
      <c r="D73" s="193"/>
      <c r="E73" s="193"/>
      <c r="F73" s="193"/>
      <c r="G73" s="193"/>
      <c r="H73" s="192"/>
      <c r="I73" s="192">
        <f t="shared" si="17"/>
        <v>-3146</v>
      </c>
      <c r="J73" s="122">
        <f t="shared" si="21"/>
        <v>0</v>
      </c>
      <c r="K73" s="1025"/>
      <c r="L73" s="966"/>
      <c r="M73" s="1024"/>
      <c r="N73" s="1104"/>
      <c r="O73" s="837"/>
      <c r="P73" s="838"/>
      <c r="Q73" s="848"/>
      <c r="R73" s="848">
        <v>-3146</v>
      </c>
      <c r="S73" s="848">
        <f t="shared" si="18"/>
        <v>0</v>
      </c>
      <c r="T73" s="848">
        <v>3146</v>
      </c>
      <c r="U73" s="848"/>
      <c r="V73" s="348">
        <f t="shared" si="22"/>
        <v>0</v>
      </c>
      <c r="W73" s="1006"/>
      <c r="X73" s="1006"/>
      <c r="Y73" s="1007"/>
      <c r="Z73" s="1008"/>
      <c r="AA73" s="1009"/>
      <c r="AB73" s="816"/>
      <c r="AC73" s="348"/>
      <c r="AD73" s="348"/>
      <c r="AE73" s="348"/>
      <c r="AF73" s="738"/>
      <c r="AG73" s="738"/>
      <c r="AH73" s="188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ht="12.75">
      <c r="A74" s="51">
        <v>3</v>
      </c>
      <c r="B74" s="56" t="s">
        <v>162</v>
      </c>
      <c r="C74" s="192">
        <f t="shared" si="20"/>
        <v>0</v>
      </c>
      <c r="D74" s="193"/>
      <c r="E74" s="193"/>
      <c r="F74" s="193"/>
      <c r="G74" s="193"/>
      <c r="H74" s="1109"/>
      <c r="I74" s="1109">
        <f t="shared" si="17"/>
        <v>2000</v>
      </c>
      <c r="J74" s="1101">
        <f t="shared" si="21"/>
        <v>0</v>
      </c>
      <c r="K74" s="829"/>
      <c r="L74" s="438"/>
      <c r="M74" s="830"/>
      <c r="N74" s="1110"/>
      <c r="O74" s="837"/>
      <c r="P74" s="838"/>
      <c r="Q74" s="848">
        <v>7580</v>
      </c>
      <c r="R74" s="848">
        <v>-5580</v>
      </c>
      <c r="S74" s="848">
        <f>R74+T74</f>
        <v>-7580</v>
      </c>
      <c r="T74" s="848">
        <v>-2000</v>
      </c>
      <c r="U74" s="848"/>
      <c r="V74" s="348">
        <f t="shared" si="22"/>
        <v>0</v>
      </c>
      <c r="W74" s="1006"/>
      <c r="X74" s="1006"/>
      <c r="Y74" s="1007"/>
      <c r="Z74" s="1008"/>
      <c r="AA74" s="1009"/>
      <c r="AB74" s="816"/>
      <c r="AC74" s="348"/>
      <c r="AD74" s="348"/>
      <c r="AE74" s="348"/>
      <c r="AF74" s="738"/>
      <c r="AG74" s="738"/>
      <c r="AH74" s="188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ht="12.75">
      <c r="A75" s="51">
        <v>3</v>
      </c>
      <c r="B75" s="56" t="s">
        <v>163</v>
      </c>
      <c r="C75" s="192">
        <f t="shared" si="20"/>
        <v>0</v>
      </c>
      <c r="D75" s="193"/>
      <c r="E75" s="193"/>
      <c r="F75" s="193"/>
      <c r="G75" s="193"/>
      <c r="H75" s="192"/>
      <c r="I75" s="192">
        <f t="shared" si="17"/>
        <v>49000</v>
      </c>
      <c r="J75" s="122">
        <f t="shared" si="21"/>
        <v>0</v>
      </c>
      <c r="K75" s="1025"/>
      <c r="L75" s="966"/>
      <c r="M75" s="1024"/>
      <c r="N75" s="1104"/>
      <c r="O75" s="837"/>
      <c r="P75" s="838"/>
      <c r="Q75" s="848"/>
      <c r="R75" s="848">
        <v>49000</v>
      </c>
      <c r="S75" s="848">
        <f t="shared" si="18"/>
        <v>84455</v>
      </c>
      <c r="T75" s="848">
        <v>35455</v>
      </c>
      <c r="U75" s="848"/>
      <c r="V75" s="348">
        <f t="shared" si="22"/>
        <v>84455</v>
      </c>
      <c r="W75" s="1006">
        <v>70723</v>
      </c>
      <c r="X75" s="1006">
        <v>13732</v>
      </c>
      <c r="Y75" s="1007"/>
      <c r="Z75" s="1008"/>
      <c r="AA75" s="1009"/>
      <c r="AB75" s="816"/>
      <c r="AC75" s="348"/>
      <c r="AD75" s="348"/>
      <c r="AE75" s="348"/>
      <c r="AF75" s="738"/>
      <c r="AG75" s="738"/>
      <c r="AH75" s="188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ht="12.75">
      <c r="A76" s="100">
        <v>3</v>
      </c>
      <c r="B76" s="56" t="s">
        <v>164</v>
      </c>
      <c r="C76" s="192">
        <f t="shared" si="20"/>
        <v>0</v>
      </c>
      <c r="D76" s="193"/>
      <c r="E76" s="193"/>
      <c r="F76" s="193"/>
      <c r="G76" s="193"/>
      <c r="H76" s="1109"/>
      <c r="I76" s="1109">
        <f t="shared" si="17"/>
        <v>225</v>
      </c>
      <c r="J76" s="1101">
        <f t="shared" si="21"/>
        <v>0</v>
      </c>
      <c r="K76" s="829"/>
      <c r="L76" s="438"/>
      <c r="M76" s="830"/>
      <c r="N76" s="1110"/>
      <c r="O76" s="837"/>
      <c r="P76" s="838"/>
      <c r="Q76" s="848">
        <v>225</v>
      </c>
      <c r="R76" s="848"/>
      <c r="S76" s="848">
        <f t="shared" si="18"/>
        <v>0</v>
      </c>
      <c r="T76" s="848"/>
      <c r="U76" s="848"/>
      <c r="V76" s="348">
        <f t="shared" si="22"/>
        <v>225</v>
      </c>
      <c r="W76" s="348"/>
      <c r="X76" s="1006">
        <v>225</v>
      </c>
      <c r="Y76" s="1007"/>
      <c r="Z76" s="1008"/>
      <c r="AA76" s="1009"/>
      <c r="AB76" s="816"/>
      <c r="AC76" s="348"/>
      <c r="AD76" s="348"/>
      <c r="AE76" s="348"/>
      <c r="AF76" s="738"/>
      <c r="AG76" s="738"/>
      <c r="AH76" s="188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ht="12.75">
      <c r="A77" s="100">
        <v>3</v>
      </c>
      <c r="B77" s="56" t="s">
        <v>165</v>
      </c>
      <c r="C77" s="192">
        <f t="shared" si="20"/>
        <v>0</v>
      </c>
      <c r="D77" s="193"/>
      <c r="E77" s="193"/>
      <c r="F77" s="193"/>
      <c r="G77" s="193"/>
      <c r="H77" s="192"/>
      <c r="I77" s="192">
        <f t="shared" si="17"/>
        <v>0</v>
      </c>
      <c r="J77" s="122">
        <f t="shared" si="21"/>
        <v>0</v>
      </c>
      <c r="K77" s="1025"/>
      <c r="L77" s="966"/>
      <c r="M77" s="1024"/>
      <c r="N77" s="1104"/>
      <c r="O77" s="837"/>
      <c r="P77" s="838"/>
      <c r="Q77" s="848"/>
      <c r="R77" s="848"/>
      <c r="S77" s="848">
        <f t="shared" si="18"/>
        <v>0</v>
      </c>
      <c r="T77" s="848"/>
      <c r="U77" s="848"/>
      <c r="V77" s="348">
        <f t="shared" si="22"/>
        <v>0</v>
      </c>
      <c r="W77" s="1006">
        <v>168</v>
      </c>
      <c r="X77" s="1006">
        <v>-168</v>
      </c>
      <c r="Y77" s="1007"/>
      <c r="Z77" s="1008"/>
      <c r="AA77" s="1009"/>
      <c r="AB77" s="816"/>
      <c r="AC77" s="348"/>
      <c r="AD77" s="348"/>
      <c r="AE77" s="348"/>
      <c r="AF77" s="738"/>
      <c r="AG77" s="738"/>
      <c r="AH77" s="188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ht="12.75">
      <c r="A78" s="100">
        <v>3</v>
      </c>
      <c r="B78" s="56" t="s">
        <v>166</v>
      </c>
      <c r="C78" s="192">
        <f t="shared" si="20"/>
        <v>0</v>
      </c>
      <c r="D78" s="193"/>
      <c r="E78" s="193"/>
      <c r="F78" s="193"/>
      <c r="G78" s="193"/>
      <c r="H78" s="1109"/>
      <c r="I78" s="1109">
        <f t="shared" si="17"/>
        <v>-4091</v>
      </c>
      <c r="J78" s="1101">
        <f t="shared" si="21"/>
        <v>0</v>
      </c>
      <c r="K78" s="829"/>
      <c r="L78" s="438"/>
      <c r="M78" s="830"/>
      <c r="N78" s="1110"/>
      <c r="O78" s="837"/>
      <c r="P78" s="838"/>
      <c r="Q78" s="848">
        <v>1324</v>
      </c>
      <c r="R78" s="848">
        <v>-5415</v>
      </c>
      <c r="S78" s="848">
        <f t="shared" si="18"/>
        <v>-1324</v>
      </c>
      <c r="T78" s="848">
        <v>4091</v>
      </c>
      <c r="U78" s="848"/>
      <c r="V78" s="348">
        <f t="shared" si="22"/>
        <v>0</v>
      </c>
      <c r="W78" s="348"/>
      <c r="X78" s="348"/>
      <c r="Y78" s="348"/>
      <c r="Z78" s="736"/>
      <c r="AA78" s="737"/>
      <c r="AB78" s="816"/>
      <c r="AC78" s="348"/>
      <c r="AD78" s="348"/>
      <c r="AE78" s="348"/>
      <c r="AF78" s="738"/>
      <c r="AG78" s="738"/>
      <c r="AH78" s="188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ht="12.75">
      <c r="A79" s="847">
        <v>1</v>
      </c>
      <c r="B79" s="56" t="s">
        <v>167</v>
      </c>
      <c r="C79" s="192">
        <f t="shared" si="20"/>
        <v>0</v>
      </c>
      <c r="D79" s="193"/>
      <c r="E79" s="193"/>
      <c r="F79" s="193"/>
      <c r="G79" s="193"/>
      <c r="H79" s="192"/>
      <c r="I79" s="192">
        <f t="shared" si="17"/>
        <v>-10556</v>
      </c>
      <c r="J79" s="122">
        <f t="shared" si="21"/>
        <v>0</v>
      </c>
      <c r="K79" s="1025"/>
      <c r="L79" s="966"/>
      <c r="M79" s="1024"/>
      <c r="N79" s="1104"/>
      <c r="O79" s="837"/>
      <c r="P79" s="838"/>
      <c r="Q79" s="1006"/>
      <c r="R79" s="1006">
        <v>-10556</v>
      </c>
      <c r="S79" s="1006">
        <f t="shared" si="18"/>
        <v>0</v>
      </c>
      <c r="T79" s="1006">
        <v>10556</v>
      </c>
      <c r="U79" s="1006"/>
      <c r="V79" s="1007">
        <f t="shared" si="22"/>
        <v>0</v>
      </c>
      <c r="W79" s="1007"/>
      <c r="X79" s="1007"/>
      <c r="Y79" s="1007"/>
      <c r="Z79" s="1008"/>
      <c r="AA79" s="1009"/>
      <c r="AB79" s="816"/>
      <c r="AC79" s="348"/>
      <c r="AD79" s="348"/>
      <c r="AE79" s="348"/>
      <c r="AF79" s="738"/>
      <c r="AG79" s="738"/>
      <c r="AH79" s="188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ht="12.75">
      <c r="A80" s="100">
        <v>3</v>
      </c>
      <c r="B80" s="56" t="s">
        <v>168</v>
      </c>
      <c r="C80" s="192">
        <f t="shared" si="20"/>
        <v>0</v>
      </c>
      <c r="D80" s="193"/>
      <c r="E80" s="193"/>
      <c r="F80" s="193"/>
      <c r="G80" s="193"/>
      <c r="H80" s="1109"/>
      <c r="I80" s="1109">
        <f t="shared" si="17"/>
        <v>3328</v>
      </c>
      <c r="J80" s="1101">
        <v>1716</v>
      </c>
      <c r="K80" s="829"/>
      <c r="L80" s="438"/>
      <c r="M80" s="830">
        <v>1716</v>
      </c>
      <c r="N80" s="1110"/>
      <c r="O80" s="837"/>
      <c r="P80" s="838"/>
      <c r="Q80" s="848">
        <v>1612</v>
      </c>
      <c r="R80" s="848"/>
      <c r="S80" s="848">
        <f t="shared" si="18"/>
        <v>0</v>
      </c>
      <c r="T80" s="848"/>
      <c r="U80" s="848"/>
      <c r="V80" s="348">
        <f t="shared" si="22"/>
        <v>3328</v>
      </c>
      <c r="W80" s="348"/>
      <c r="X80" s="1006">
        <v>3328</v>
      </c>
      <c r="Y80" s="1007"/>
      <c r="Z80" s="1008"/>
      <c r="AA80" s="1009"/>
      <c r="AB80" s="816"/>
      <c r="AC80" s="348"/>
      <c r="AD80" s="348"/>
      <c r="AE80" s="348"/>
      <c r="AF80" s="738"/>
      <c r="AG80" s="738"/>
      <c r="AH80" s="853">
        <v>3328</v>
      </c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ht="12.75">
      <c r="A81" s="100">
        <v>3</v>
      </c>
      <c r="B81" s="56" t="s">
        <v>169</v>
      </c>
      <c r="C81" s="192">
        <f>D81+E81+G81</f>
        <v>624</v>
      </c>
      <c r="D81" s="193"/>
      <c r="E81" s="193">
        <v>624</v>
      </c>
      <c r="F81" s="193"/>
      <c r="G81" s="193"/>
      <c r="H81" s="192"/>
      <c r="I81" s="192">
        <f t="shared" si="17"/>
        <v>734</v>
      </c>
      <c r="J81" s="122">
        <f t="shared" si="21"/>
        <v>536</v>
      </c>
      <c r="K81" s="1025">
        <v>536</v>
      </c>
      <c r="L81" s="966"/>
      <c r="M81" s="1024"/>
      <c r="N81" s="1104">
        <v>187</v>
      </c>
      <c r="O81" s="837">
        <v>11</v>
      </c>
      <c r="P81" s="838"/>
      <c r="Q81" s="848"/>
      <c r="R81" s="848"/>
      <c r="S81" s="848">
        <f t="shared" si="18"/>
        <v>0</v>
      </c>
      <c r="T81" s="848"/>
      <c r="U81" s="848"/>
      <c r="V81" s="348">
        <f t="shared" si="22"/>
        <v>734</v>
      </c>
      <c r="W81" s="348"/>
      <c r="X81" s="1006">
        <v>734</v>
      </c>
      <c r="Y81" s="1007"/>
      <c r="Z81" s="1008"/>
      <c r="AA81" s="1009"/>
      <c r="AB81" s="854">
        <v>536</v>
      </c>
      <c r="AC81" s="348"/>
      <c r="AD81" s="348"/>
      <c r="AE81" s="348"/>
      <c r="AF81" s="738"/>
      <c r="AG81" s="738"/>
      <c r="AH81" s="188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ht="13.5" thickBot="1">
      <c r="A82" s="100">
        <v>3</v>
      </c>
      <c r="B82" s="56" t="s">
        <v>173</v>
      </c>
      <c r="C82" s="192">
        <f>D82+E82+G82</f>
        <v>0</v>
      </c>
      <c r="D82" s="193"/>
      <c r="E82" s="193"/>
      <c r="F82" s="193"/>
      <c r="G82" s="193"/>
      <c r="H82" s="1109"/>
      <c r="I82" s="1109">
        <f t="shared" si="17"/>
        <v>0</v>
      </c>
      <c r="J82" s="1101">
        <f t="shared" si="21"/>
        <v>0</v>
      </c>
      <c r="K82" s="829"/>
      <c r="L82" s="438"/>
      <c r="M82" s="830"/>
      <c r="N82" s="1110"/>
      <c r="O82" s="837"/>
      <c r="P82" s="838"/>
      <c r="Q82" s="848"/>
      <c r="R82" s="848"/>
      <c r="S82" s="848">
        <f t="shared" si="18"/>
        <v>0</v>
      </c>
      <c r="T82" s="848"/>
      <c r="U82" s="848"/>
      <c r="V82" s="348">
        <f t="shared" si="22"/>
        <v>0</v>
      </c>
      <c r="W82" s="1006">
        <v>6039</v>
      </c>
      <c r="X82" s="1006">
        <v>-6039</v>
      </c>
      <c r="Y82" s="1007"/>
      <c r="Z82" s="1008"/>
      <c r="AA82" s="1009"/>
      <c r="AB82" s="816"/>
      <c r="AC82" s="348"/>
      <c r="AD82" s="348"/>
      <c r="AE82" s="348"/>
      <c r="AF82" s="738"/>
      <c r="AG82" s="738"/>
      <c r="AH82" s="188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ht="13.5" hidden="1" thickBot="1">
      <c r="A83" s="846"/>
      <c r="B83" s="165"/>
      <c r="C83" s="192">
        <f>D83+G83</f>
        <v>0</v>
      </c>
      <c r="D83" s="193"/>
      <c r="E83" s="193"/>
      <c r="F83" s="193"/>
      <c r="G83" s="193"/>
      <c r="H83" s="192"/>
      <c r="I83" s="192">
        <f t="shared" si="17"/>
        <v>0</v>
      </c>
      <c r="J83" s="122">
        <f t="shared" si="21"/>
        <v>0</v>
      </c>
      <c r="K83" s="1025"/>
      <c r="L83" s="966"/>
      <c r="M83" s="1024"/>
      <c r="N83" s="1104"/>
      <c r="O83" s="837"/>
      <c r="P83" s="838"/>
      <c r="Q83" s="848"/>
      <c r="R83" s="848"/>
      <c r="S83" s="848">
        <f t="shared" si="18"/>
        <v>0</v>
      </c>
      <c r="T83" s="848"/>
      <c r="U83" s="848"/>
      <c r="V83" s="348">
        <f>I83+T83</f>
        <v>0</v>
      </c>
      <c r="W83" s="348"/>
      <c r="X83" s="348"/>
      <c r="Y83" s="348"/>
      <c r="Z83" s="736"/>
      <c r="AA83" s="737"/>
      <c r="AB83" s="816"/>
      <c r="AC83" s="348"/>
      <c r="AD83" s="348"/>
      <c r="AE83" s="348"/>
      <c r="AF83" s="738"/>
      <c r="AG83" s="738"/>
      <c r="AH83" s="188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ht="13.5" hidden="1" thickBot="1">
      <c r="A84" s="798"/>
      <c r="B84" s="165"/>
      <c r="C84" s="192">
        <f>D84+G84</f>
        <v>0</v>
      </c>
      <c r="D84" s="193"/>
      <c r="E84" s="193"/>
      <c r="F84" s="193"/>
      <c r="G84" s="193"/>
      <c r="H84" s="1109"/>
      <c r="I84" s="1109">
        <f t="shared" si="17"/>
        <v>0</v>
      </c>
      <c r="J84" s="1111">
        <f t="shared" si="21"/>
        <v>0</v>
      </c>
      <c r="K84" s="1112"/>
      <c r="L84" s="1113"/>
      <c r="M84" s="1111"/>
      <c r="N84" s="1114"/>
      <c r="O84" s="193"/>
      <c r="P84" s="187"/>
      <c r="Q84" s="348"/>
      <c r="R84" s="348"/>
      <c r="S84" s="348">
        <f t="shared" si="18"/>
        <v>0</v>
      </c>
      <c r="T84" s="348"/>
      <c r="U84" s="348"/>
      <c r="V84" s="348">
        <f>I84+T84</f>
        <v>0</v>
      </c>
      <c r="W84" s="348"/>
      <c r="X84" s="348"/>
      <c r="Y84" s="348"/>
      <c r="Z84" s="736"/>
      <c r="AA84" s="737"/>
      <c r="AB84" s="816"/>
      <c r="AC84" s="348"/>
      <c r="AD84" s="348"/>
      <c r="AE84" s="348"/>
      <c r="AF84" s="738"/>
      <c r="AG84" s="738"/>
      <c r="AH84" s="188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ht="13.5" thickBot="1">
      <c r="A85" s="118">
        <v>3</v>
      </c>
      <c r="B85" s="36" t="s">
        <v>38</v>
      </c>
      <c r="C85" s="88">
        <f aca="true" t="shared" si="23" ref="C85:W85">SUM(C58:C84)</f>
        <v>624</v>
      </c>
      <c r="D85" s="88">
        <f t="shared" si="23"/>
        <v>0</v>
      </c>
      <c r="E85" s="88">
        <f>SUM(E58:E84)</f>
        <v>624</v>
      </c>
      <c r="F85" s="88">
        <f>SUM(F58:F84)</f>
        <v>0</v>
      </c>
      <c r="G85" s="88">
        <f t="shared" si="23"/>
        <v>0</v>
      </c>
      <c r="H85" s="1097">
        <f t="shared" si="23"/>
        <v>0</v>
      </c>
      <c r="I85" s="1097">
        <f t="shared" si="23"/>
        <v>54101</v>
      </c>
      <c r="J85" s="1097">
        <f t="shared" si="23"/>
        <v>7192</v>
      </c>
      <c r="K85" s="1098">
        <f t="shared" si="23"/>
        <v>-667</v>
      </c>
      <c r="L85" s="1099">
        <f t="shared" si="23"/>
        <v>219</v>
      </c>
      <c r="M85" s="1097">
        <f t="shared" si="23"/>
        <v>7859</v>
      </c>
      <c r="N85" s="1097">
        <f t="shared" si="23"/>
        <v>641</v>
      </c>
      <c r="O85" s="88">
        <f t="shared" si="23"/>
        <v>36</v>
      </c>
      <c r="P85" s="143">
        <f t="shared" si="23"/>
        <v>0</v>
      </c>
      <c r="Q85" s="90">
        <f t="shared" si="23"/>
        <v>18848</v>
      </c>
      <c r="R85" s="90">
        <f t="shared" si="23"/>
        <v>27384</v>
      </c>
      <c r="S85" s="90">
        <f t="shared" si="23"/>
        <v>135394</v>
      </c>
      <c r="T85" s="90">
        <f t="shared" si="23"/>
        <v>108010</v>
      </c>
      <c r="U85" s="90">
        <f t="shared" si="23"/>
        <v>0</v>
      </c>
      <c r="V85" s="90">
        <f t="shared" si="23"/>
        <v>162111</v>
      </c>
      <c r="W85" s="90">
        <f t="shared" si="23"/>
        <v>142737</v>
      </c>
      <c r="X85" s="90">
        <f>SUM(X58:X84)</f>
        <v>11812</v>
      </c>
      <c r="Y85" s="90">
        <f aca="true" t="shared" si="24" ref="Y85:AH85">SUM(Y58:Y84)</f>
        <v>0</v>
      </c>
      <c r="Z85" s="182">
        <f t="shared" si="24"/>
        <v>0</v>
      </c>
      <c r="AA85" s="120">
        <f t="shared" si="24"/>
        <v>7562</v>
      </c>
      <c r="AB85" s="815">
        <f t="shared" si="24"/>
        <v>-667</v>
      </c>
      <c r="AC85" s="90">
        <f t="shared" si="24"/>
        <v>0</v>
      </c>
      <c r="AD85" s="90">
        <f t="shared" si="24"/>
        <v>-166</v>
      </c>
      <c r="AE85" s="90">
        <f t="shared" si="24"/>
        <v>-49</v>
      </c>
      <c r="AF85" s="90">
        <f t="shared" si="24"/>
        <v>0</v>
      </c>
      <c r="AG85" s="90">
        <f t="shared" si="24"/>
        <v>0</v>
      </c>
      <c r="AH85" s="120">
        <f t="shared" si="24"/>
        <v>3328</v>
      </c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4" ht="13.5" thickBot="1">
      <c r="A86" s="2"/>
      <c r="B86" s="45" t="s">
        <v>39</v>
      </c>
      <c r="C86" s="92">
        <f aca="true" t="shared" si="25" ref="C86:W86">C29+C43+C57+C85</f>
        <v>624</v>
      </c>
      <c r="D86" s="88">
        <f t="shared" si="25"/>
        <v>0</v>
      </c>
      <c r="E86" s="140">
        <f>E29+E43+E57+E85</f>
        <v>624</v>
      </c>
      <c r="F86" s="146">
        <f>F29+F43+F57+F85</f>
        <v>0</v>
      </c>
      <c r="G86" s="146">
        <f t="shared" si="25"/>
        <v>0</v>
      </c>
      <c r="H86" s="1115">
        <f t="shared" si="25"/>
        <v>0</v>
      </c>
      <c r="I86" s="1115">
        <f>J86+N86+O86+P86+Q86+R86</f>
        <v>393947</v>
      </c>
      <c r="J86" s="1115">
        <f t="shared" si="25"/>
        <v>119662</v>
      </c>
      <c r="K86" s="1116">
        <f t="shared" si="25"/>
        <v>111059</v>
      </c>
      <c r="L86" s="1117">
        <f t="shared" si="25"/>
        <v>53081</v>
      </c>
      <c r="M86" s="1092">
        <f t="shared" si="25"/>
        <v>8603</v>
      </c>
      <c r="N86" s="993">
        <f t="shared" si="25"/>
        <v>39776</v>
      </c>
      <c r="O86" s="146">
        <f t="shared" si="25"/>
        <v>2270</v>
      </c>
      <c r="P86" s="221">
        <f t="shared" si="25"/>
        <v>0</v>
      </c>
      <c r="Q86" s="351">
        <f t="shared" si="25"/>
        <v>181492</v>
      </c>
      <c r="R86" s="351">
        <f t="shared" si="25"/>
        <v>50747</v>
      </c>
      <c r="S86" s="351">
        <f t="shared" si="25"/>
        <v>136921</v>
      </c>
      <c r="T86" s="146">
        <f t="shared" si="25"/>
        <v>86174</v>
      </c>
      <c r="U86" s="146">
        <f t="shared" si="25"/>
        <v>137</v>
      </c>
      <c r="V86" s="351">
        <f t="shared" si="25"/>
        <v>480258</v>
      </c>
      <c r="W86" s="351">
        <f t="shared" si="25"/>
        <v>189164</v>
      </c>
      <c r="X86" s="351">
        <f>X29+X43+X57+X85</f>
        <v>273567</v>
      </c>
      <c r="Y86" s="351">
        <f>Y29+Y43+Y57+Y85</f>
        <v>43769</v>
      </c>
      <c r="Z86" s="387">
        <f>Z29+Z43+Z57+Z85</f>
        <v>-44982</v>
      </c>
      <c r="AA86" s="352">
        <f>AA29+AA43+AA57+AA85</f>
        <v>18740</v>
      </c>
      <c r="AB86" s="817">
        <f>AB29+AB43+AB57+AB85</f>
        <v>111542</v>
      </c>
      <c r="AC86" s="351">
        <f aca="true" t="shared" si="26" ref="AC86:AH86">AC29+AC43+AC57+AC85</f>
        <v>89</v>
      </c>
      <c r="AD86" s="351">
        <f t="shared" si="26"/>
        <v>-166</v>
      </c>
      <c r="AE86" s="351">
        <f t="shared" si="26"/>
        <v>-49</v>
      </c>
      <c r="AF86" s="351">
        <f t="shared" si="26"/>
        <v>0</v>
      </c>
      <c r="AG86" s="351">
        <f t="shared" si="26"/>
        <v>0</v>
      </c>
      <c r="AH86" s="352">
        <f t="shared" si="26"/>
        <v>3328</v>
      </c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44" ht="13.5" thickBot="1">
      <c r="A87" s="32"/>
      <c r="B87" s="272" t="s">
        <v>141</v>
      </c>
      <c r="C87" s="273">
        <f aca="true" t="shared" si="27" ref="C87:AH87">C14+C86</f>
        <v>1168800</v>
      </c>
      <c r="D87" s="274">
        <f t="shared" si="27"/>
        <v>520950</v>
      </c>
      <c r="E87" s="425">
        <f t="shared" si="27"/>
        <v>624</v>
      </c>
      <c r="F87" s="275">
        <f t="shared" si="27"/>
        <v>10666</v>
      </c>
      <c r="G87" s="275">
        <f t="shared" si="27"/>
        <v>636560</v>
      </c>
      <c r="H87" s="1118">
        <f t="shared" si="27"/>
        <v>524227</v>
      </c>
      <c r="I87" s="1119">
        <f t="shared" si="27"/>
        <v>15244972</v>
      </c>
      <c r="J87" s="1119">
        <f t="shared" si="27"/>
        <v>8056751</v>
      </c>
      <c r="K87" s="1120">
        <f t="shared" si="27"/>
        <v>7992547</v>
      </c>
      <c r="L87" s="1121">
        <f t="shared" si="27"/>
        <v>1925318</v>
      </c>
      <c r="M87" s="1122">
        <f t="shared" si="27"/>
        <v>64204</v>
      </c>
      <c r="N87" s="1123">
        <f t="shared" si="27"/>
        <v>2817758</v>
      </c>
      <c r="O87" s="275">
        <f t="shared" si="27"/>
        <v>159901</v>
      </c>
      <c r="P87" s="651">
        <f t="shared" si="27"/>
        <v>337235</v>
      </c>
      <c r="Q87" s="275">
        <f t="shared" si="27"/>
        <v>1708618</v>
      </c>
      <c r="R87" s="275">
        <f t="shared" si="27"/>
        <v>2164709</v>
      </c>
      <c r="S87" s="354">
        <f t="shared" si="27"/>
        <v>3568398</v>
      </c>
      <c r="T87" s="354">
        <f t="shared" si="27"/>
        <v>1403689</v>
      </c>
      <c r="U87" s="354">
        <f t="shared" si="27"/>
        <v>137</v>
      </c>
      <c r="V87" s="354">
        <f t="shared" si="27"/>
        <v>16648798</v>
      </c>
      <c r="W87" s="354">
        <f t="shared" si="27"/>
        <v>8260116</v>
      </c>
      <c r="X87" s="354">
        <f t="shared" si="27"/>
        <v>1933266</v>
      </c>
      <c r="Y87" s="415">
        <f t="shared" si="27"/>
        <v>4664465</v>
      </c>
      <c r="Z87" s="388">
        <f t="shared" si="27"/>
        <v>1772211</v>
      </c>
      <c r="AA87" s="278">
        <f t="shared" si="27"/>
        <v>18740</v>
      </c>
      <c r="AB87" s="353">
        <f t="shared" si="27"/>
        <v>7315435</v>
      </c>
      <c r="AC87" s="354">
        <f t="shared" si="27"/>
        <v>1407</v>
      </c>
      <c r="AD87" s="354">
        <f t="shared" si="27"/>
        <v>1354</v>
      </c>
      <c r="AE87" s="415">
        <f t="shared" si="27"/>
        <v>771</v>
      </c>
      <c r="AF87" s="354">
        <f t="shared" si="27"/>
        <v>21160</v>
      </c>
      <c r="AG87" s="354">
        <f t="shared" si="27"/>
        <v>1400</v>
      </c>
      <c r="AH87" s="355">
        <f t="shared" si="27"/>
        <v>16108</v>
      </c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1:44" ht="13.5" hidden="1" thickBot="1">
      <c r="A88" s="32"/>
      <c r="B88" s="45" t="s">
        <v>50</v>
      </c>
      <c r="C88" s="78">
        <f aca="true" t="shared" si="28" ref="C88:P88">C15</f>
        <v>0</v>
      </c>
      <c r="D88" s="152">
        <f t="shared" si="28"/>
        <v>0</v>
      </c>
      <c r="E88" s="426">
        <f t="shared" si="28"/>
        <v>0</v>
      </c>
      <c r="F88" s="149">
        <f t="shared" si="28"/>
        <v>0</v>
      </c>
      <c r="G88" s="149">
        <f t="shared" si="28"/>
        <v>0</v>
      </c>
      <c r="H88" s="1124">
        <f t="shared" si="28"/>
        <v>0</v>
      </c>
      <c r="I88" s="496">
        <f>J88+N88+O88+P88+Q88+R88</f>
        <v>0</v>
      </c>
      <c r="J88" s="496">
        <f t="shared" si="28"/>
        <v>0</v>
      </c>
      <c r="K88" s="494">
        <f t="shared" si="28"/>
        <v>0</v>
      </c>
      <c r="L88" s="653">
        <v>0</v>
      </c>
      <c r="M88" s="1125">
        <f t="shared" si="28"/>
        <v>0</v>
      </c>
      <c r="N88" s="1126">
        <f t="shared" si="28"/>
        <v>0</v>
      </c>
      <c r="O88" s="149">
        <f t="shared" si="28"/>
        <v>0</v>
      </c>
      <c r="P88" s="512">
        <f t="shared" si="28"/>
        <v>0</v>
      </c>
      <c r="Q88" s="149">
        <f>Q15</f>
        <v>0</v>
      </c>
      <c r="R88" s="1014">
        <v>0</v>
      </c>
      <c r="S88" s="357">
        <v>0</v>
      </c>
      <c r="T88" s="1014">
        <v>0</v>
      </c>
      <c r="U88" s="357">
        <f>U15</f>
        <v>0</v>
      </c>
      <c r="V88" s="357">
        <f>I88+T88+U88</f>
        <v>0</v>
      </c>
      <c r="W88" s="1014">
        <f>V88</f>
        <v>0</v>
      </c>
      <c r="X88" s="357">
        <f>X15</f>
        <v>0</v>
      </c>
      <c r="Y88" s="357">
        <v>0</v>
      </c>
      <c r="Z88" s="389">
        <f>Z15</f>
        <v>0</v>
      </c>
      <c r="AA88" s="239"/>
      <c r="AB88" s="356">
        <f>AB15</f>
        <v>0</v>
      </c>
      <c r="AC88" s="357">
        <f aca="true" t="shared" si="29" ref="AC88:AH88">AC15</f>
        <v>0</v>
      </c>
      <c r="AD88" s="357">
        <f t="shared" si="29"/>
        <v>0</v>
      </c>
      <c r="AE88" s="357">
        <f t="shared" si="29"/>
        <v>0</v>
      </c>
      <c r="AF88" s="357">
        <f t="shared" si="29"/>
        <v>0</v>
      </c>
      <c r="AG88" s="357">
        <f t="shared" si="29"/>
        <v>0</v>
      </c>
      <c r="AH88" s="358">
        <f t="shared" si="29"/>
        <v>0</v>
      </c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1:44" ht="12.75" hidden="1">
      <c r="A89" s="654"/>
      <c r="B89" s="655"/>
      <c r="C89" s="656"/>
      <c r="D89" s="656"/>
      <c r="E89" s="656"/>
      <c r="F89" s="656"/>
      <c r="G89" s="656"/>
      <c r="H89" s="1127"/>
      <c r="I89" s="1127"/>
      <c r="J89" s="1127"/>
      <c r="K89" s="1127"/>
      <c r="L89" s="1127"/>
      <c r="M89" s="1127"/>
      <c r="N89" s="1127"/>
      <c r="O89" s="656"/>
      <c r="P89" s="656"/>
      <c r="Q89" s="656"/>
      <c r="R89" s="656"/>
      <c r="S89" s="656"/>
      <c r="T89" s="656"/>
      <c r="U89" s="656"/>
      <c r="V89" s="656"/>
      <c r="W89" s="656"/>
      <c r="X89" s="656"/>
      <c r="Y89" s="656"/>
      <c r="Z89" s="656"/>
      <c r="AA89" s="656"/>
      <c r="AB89" s="657"/>
      <c r="AC89" s="657"/>
      <c r="AD89" s="657"/>
      <c r="AE89" s="657"/>
      <c r="AF89" s="657"/>
      <c r="AG89" s="657"/>
      <c r="AH89" s="657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1:44" ht="12.75" hidden="1">
      <c r="A90" s="658"/>
      <c r="B90" s="659"/>
      <c r="C90" s="660"/>
      <c r="D90" s="660"/>
      <c r="E90" s="660"/>
      <c r="F90" s="660"/>
      <c r="G90" s="660"/>
      <c r="H90" s="1128"/>
      <c r="I90" s="1128"/>
      <c r="J90" s="1128"/>
      <c r="K90" s="1128"/>
      <c r="L90" s="1128"/>
      <c r="M90" s="1128"/>
      <c r="N90" s="1128"/>
      <c r="O90" s="660"/>
      <c r="P90" s="660"/>
      <c r="Q90" s="1015"/>
      <c r="R90" s="1015"/>
      <c r="S90" s="1015"/>
      <c r="T90" s="1015"/>
      <c r="U90" s="1015"/>
      <c r="V90" s="1015"/>
      <c r="W90" s="1015"/>
      <c r="X90" s="1015"/>
      <c r="Y90" s="1015"/>
      <c r="Z90" s="1016"/>
      <c r="AA90" s="1016"/>
      <c r="AB90" s="661"/>
      <c r="AC90" s="661"/>
      <c r="AD90" s="661"/>
      <c r="AE90" s="661"/>
      <c r="AF90" s="661"/>
      <c r="AG90" s="661"/>
      <c r="AH90" s="661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1:44" ht="12.75" hidden="1">
      <c r="A91" s="53">
        <v>1</v>
      </c>
      <c r="B91" s="54" t="s">
        <v>19</v>
      </c>
      <c r="C91" s="69">
        <f>D91+G91</f>
        <v>0</v>
      </c>
      <c r="D91" s="70">
        <v>0</v>
      </c>
      <c r="E91" s="70">
        <v>0</v>
      </c>
      <c r="F91" s="70">
        <v>0</v>
      </c>
      <c r="G91" s="70">
        <v>0</v>
      </c>
      <c r="H91" s="1129">
        <v>0</v>
      </c>
      <c r="I91" s="1130">
        <f>J91+N91+O91+P91+Q91+R91</f>
        <v>-12366</v>
      </c>
      <c r="J91" s="1131">
        <f>K91+M91</f>
        <v>0</v>
      </c>
      <c r="K91" s="1131">
        <f>K23</f>
        <v>0</v>
      </c>
      <c r="L91" s="1131"/>
      <c r="M91" s="1131">
        <f>M19</f>
        <v>0</v>
      </c>
      <c r="N91" s="1131">
        <f>N23</f>
        <v>0</v>
      </c>
      <c r="O91" s="70">
        <f>O23</f>
        <v>0</v>
      </c>
      <c r="P91" s="70">
        <f>P19</f>
        <v>0</v>
      </c>
      <c r="Q91" s="1017">
        <f>Q34</f>
        <v>-137</v>
      </c>
      <c r="R91" s="1017">
        <f>R21+R26+R27+R37+R38+R45+R48+R52+R54+R55+R56+R63+R65+R67+R71+R73+R79</f>
        <v>-12229</v>
      </c>
      <c r="S91" s="1018">
        <f>R91+T91</f>
        <v>0</v>
      </c>
      <c r="T91" s="1019">
        <f>T21+T26+T27+T37+T38+T45+T48+T52+T54+T55+T56+T63+T65+T67+T71+T73+T79</f>
        <v>12229</v>
      </c>
      <c r="U91" s="1020">
        <f>U34</f>
        <v>137</v>
      </c>
      <c r="V91" s="1021">
        <f>I91+T91+U91</f>
        <v>0</v>
      </c>
      <c r="W91" s="1018">
        <v>0</v>
      </c>
      <c r="X91" s="1019"/>
      <c r="Y91" s="1019">
        <v>0</v>
      </c>
      <c r="Z91" s="1022">
        <v>0</v>
      </c>
      <c r="AA91" s="1023">
        <v>0</v>
      </c>
      <c r="AB91" s="400">
        <v>0</v>
      </c>
      <c r="AC91" s="293">
        <v>0</v>
      </c>
      <c r="AD91" s="293">
        <v>0</v>
      </c>
      <c r="AE91" s="293">
        <v>0</v>
      </c>
      <c r="AF91" s="293">
        <v>0</v>
      </c>
      <c r="AG91" s="293">
        <v>0</v>
      </c>
      <c r="AH91" s="359">
        <v>0</v>
      </c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1:44" ht="12.75" hidden="1">
      <c r="A92" s="51">
        <v>3</v>
      </c>
      <c r="B92" s="48" t="s">
        <v>19</v>
      </c>
      <c r="C92" s="65">
        <f>D92+E92+G92</f>
        <v>624</v>
      </c>
      <c r="D92" s="68">
        <v>0</v>
      </c>
      <c r="E92" s="68">
        <f>E81</f>
        <v>624</v>
      </c>
      <c r="F92" s="68">
        <v>0</v>
      </c>
      <c r="G92" s="68">
        <v>0</v>
      </c>
      <c r="H92" s="829">
        <v>0</v>
      </c>
      <c r="I92" s="1132">
        <f>J92+N92+O92+P92+Q92+R92</f>
        <v>406313</v>
      </c>
      <c r="J92" s="830">
        <f>K92+M92</f>
        <v>119662</v>
      </c>
      <c r="K92" s="830">
        <f>K20+K22+K24+K31+K33+K46+K58+K59+K60+K61+K66+K81</f>
        <v>111059</v>
      </c>
      <c r="L92" s="830">
        <f>L22+L44+L58</f>
        <v>53081</v>
      </c>
      <c r="M92" s="830">
        <f>M24+M32+M36+M61+M66+M69+M80</f>
        <v>8603</v>
      </c>
      <c r="N92" s="830">
        <f>N20+N22+N24+N31+N32+N33+N46+N58+N59+N60+N81</f>
        <v>39776</v>
      </c>
      <c r="O92" s="68">
        <f>O20+O22+O24+O31+O33+O46+O58+O59+O60+O81</f>
        <v>2270</v>
      </c>
      <c r="P92" s="68">
        <f>P22</f>
        <v>0</v>
      </c>
      <c r="Q92" s="1024">
        <f>Q17+Q18+Q19+Q20+Q23+Q24+Q25+Q30+Q31+Q35+Q36+Q39+Q53+Q58+Q60+Q62+Q68+Q69+Q70+Q74+Q76+Q78+Q80</f>
        <v>181629</v>
      </c>
      <c r="R92" s="1024">
        <f>R19+R22+R23+R30+R36+R47+R50+R58+R59+R62+R66+R68+R70+R74+R75+R78+R83</f>
        <v>62976</v>
      </c>
      <c r="S92" s="982">
        <f>R92+T92</f>
        <v>136921</v>
      </c>
      <c r="T92" s="966">
        <f>T22+T23+T30+T47+T64+T68+T70+T72+T74+T75+T78+T83</f>
        <v>73945</v>
      </c>
      <c r="U92" s="1025">
        <f>U47</f>
        <v>0</v>
      </c>
      <c r="V92" s="1026">
        <f>I92+T92+U92</f>
        <v>480258</v>
      </c>
      <c r="W92" s="982">
        <f>W30+W36+W46+W47+W49+W51+W59+W64+W72+W75+W77+W82</f>
        <v>189164</v>
      </c>
      <c r="X92" s="966">
        <f>X17+X18+X19+X23+X24+X25+X30+X31+X32+X35+X39+X49+X53+X75+X76+X77+X80+X81+X82</f>
        <v>273567</v>
      </c>
      <c r="Y92" s="966">
        <f>Y22+Y30+Y51</f>
        <v>43769</v>
      </c>
      <c r="Z92" s="967">
        <f>Z24+Z30+Z50</f>
        <v>-44982</v>
      </c>
      <c r="AA92" s="1027">
        <f>AA20+AA33+AA58</f>
        <v>18740</v>
      </c>
      <c r="AB92" s="66">
        <f>AB17+AB20+AB22+AB28+AB31+AB33+AB46+AB58+AB59+AB60+AB61+AB66+AB81</f>
        <v>111542</v>
      </c>
      <c r="AC92" s="67">
        <f>AC32</f>
        <v>89</v>
      </c>
      <c r="AD92" s="67">
        <f>AD69</f>
        <v>-166</v>
      </c>
      <c r="AE92" s="67">
        <f>AE69</f>
        <v>-49</v>
      </c>
      <c r="AF92" s="67">
        <v>0</v>
      </c>
      <c r="AG92" s="67">
        <v>0</v>
      </c>
      <c r="AH92" s="179">
        <f>AH80</f>
        <v>3328</v>
      </c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1:44" ht="12.75" hidden="1">
      <c r="A93" s="52">
        <v>5</v>
      </c>
      <c r="B93" s="490" t="s">
        <v>19</v>
      </c>
      <c r="C93" s="491">
        <f>D93+G93</f>
        <v>0</v>
      </c>
      <c r="D93" s="492">
        <v>0</v>
      </c>
      <c r="E93" s="492">
        <v>0</v>
      </c>
      <c r="F93" s="492">
        <v>0</v>
      </c>
      <c r="G93" s="75">
        <v>0</v>
      </c>
      <c r="H93" s="1133">
        <v>0</v>
      </c>
      <c r="I93" s="1134">
        <f>J93+N93+O93+P93+Q93+R93</f>
        <v>0</v>
      </c>
      <c r="J93" s="1135">
        <v>0</v>
      </c>
      <c r="K93" s="1135">
        <v>0</v>
      </c>
      <c r="L93" s="1135"/>
      <c r="M93" s="1135">
        <v>0</v>
      </c>
      <c r="N93" s="1135">
        <v>0</v>
      </c>
      <c r="O93" s="75">
        <v>0</v>
      </c>
      <c r="P93" s="75">
        <v>0</v>
      </c>
      <c r="Q93" s="1028">
        <v>0</v>
      </c>
      <c r="R93" s="1028">
        <v>0</v>
      </c>
      <c r="S93" s="1029">
        <v>0</v>
      </c>
      <c r="T93" s="1030">
        <v>0</v>
      </c>
      <c r="U93" s="1031">
        <v>0</v>
      </c>
      <c r="V93" s="1032">
        <f>I93+T93+U93</f>
        <v>0</v>
      </c>
      <c r="W93" s="1029">
        <v>0</v>
      </c>
      <c r="X93" s="1030">
        <v>0</v>
      </c>
      <c r="Y93" s="1030">
        <v>0</v>
      </c>
      <c r="Z93" s="1033">
        <v>0</v>
      </c>
      <c r="AA93" s="1034">
        <v>0</v>
      </c>
      <c r="AB93" s="401">
        <v>0</v>
      </c>
      <c r="AC93" s="360">
        <v>0</v>
      </c>
      <c r="AD93" s="360">
        <v>0</v>
      </c>
      <c r="AE93" s="360">
        <v>0</v>
      </c>
      <c r="AF93" s="360">
        <v>0</v>
      </c>
      <c r="AG93" s="360">
        <v>0</v>
      </c>
      <c r="AH93" s="361">
        <v>0</v>
      </c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44" ht="12.75" hidden="1">
      <c r="A94" s="49" t="s">
        <v>19</v>
      </c>
      <c r="B94" s="49"/>
      <c r="C94" s="74">
        <f>SUM(C91:C93)</f>
        <v>624</v>
      </c>
      <c r="D94" s="75">
        <f>SUM(D91:D93)</f>
        <v>0</v>
      </c>
      <c r="E94" s="75">
        <f>SUM(E91:E93)</f>
        <v>624</v>
      </c>
      <c r="F94" s="75">
        <f>SUM(F91:F93)</f>
        <v>0</v>
      </c>
      <c r="G94" s="75">
        <f aca="true" t="shared" si="30" ref="G94:P94">SUM(G91:G93)</f>
        <v>0</v>
      </c>
      <c r="H94" s="1133">
        <f t="shared" si="30"/>
        <v>0</v>
      </c>
      <c r="I94" s="1136">
        <f>J94+N94+O94+P94+Q94+R94</f>
        <v>393947</v>
      </c>
      <c r="J94" s="1135">
        <f t="shared" si="30"/>
        <v>119662</v>
      </c>
      <c r="K94" s="1135">
        <f t="shared" si="30"/>
        <v>111059</v>
      </c>
      <c r="L94" s="1135">
        <f t="shared" si="30"/>
        <v>53081</v>
      </c>
      <c r="M94" s="1135">
        <f t="shared" si="30"/>
        <v>8603</v>
      </c>
      <c r="N94" s="1135">
        <f t="shared" si="30"/>
        <v>39776</v>
      </c>
      <c r="O94" s="75">
        <f t="shared" si="30"/>
        <v>2270</v>
      </c>
      <c r="P94" s="75">
        <f t="shared" si="30"/>
        <v>0</v>
      </c>
      <c r="Q94" s="1035">
        <f aca="true" t="shared" si="31" ref="Q94:AH94">SUM(Q91:Q93)</f>
        <v>181492</v>
      </c>
      <c r="R94" s="1035">
        <f t="shared" si="31"/>
        <v>50747</v>
      </c>
      <c r="S94" s="1036">
        <f t="shared" si="31"/>
        <v>136921</v>
      </c>
      <c r="T94" s="1036">
        <f t="shared" si="31"/>
        <v>86174</v>
      </c>
      <c r="U94" s="1035">
        <f t="shared" si="31"/>
        <v>137</v>
      </c>
      <c r="V94" s="1031">
        <f t="shared" si="31"/>
        <v>480258</v>
      </c>
      <c r="W94" s="1037">
        <f t="shared" si="31"/>
        <v>189164</v>
      </c>
      <c r="X94" s="1038">
        <f>SUM(X91:X93)</f>
        <v>273567</v>
      </c>
      <c r="Y94" s="1038">
        <f>SUM(Y91:Y93)</f>
        <v>43769</v>
      </c>
      <c r="Z94" s="1039">
        <f t="shared" si="31"/>
        <v>-44982</v>
      </c>
      <c r="AA94" s="1035">
        <f t="shared" si="31"/>
        <v>18740</v>
      </c>
      <c r="AB94" s="362">
        <f t="shared" si="31"/>
        <v>111542</v>
      </c>
      <c r="AC94" s="363">
        <f t="shared" si="31"/>
        <v>89</v>
      </c>
      <c r="AD94" s="363">
        <f t="shared" si="31"/>
        <v>-166</v>
      </c>
      <c r="AE94" s="363">
        <f t="shared" si="31"/>
        <v>-49</v>
      </c>
      <c r="AF94" s="363">
        <f t="shared" si="31"/>
        <v>0</v>
      </c>
      <c r="AG94" s="363">
        <f t="shared" si="31"/>
        <v>0</v>
      </c>
      <c r="AH94" s="150">
        <f t="shared" si="31"/>
        <v>3328</v>
      </c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1:44" ht="12.75">
      <c r="A95" s="57"/>
      <c r="B95" s="57"/>
      <c r="C95" s="77"/>
      <c r="D95" s="77"/>
      <c r="E95" s="77"/>
      <c r="F95" s="77"/>
      <c r="G95" s="77"/>
      <c r="H95" s="1137"/>
      <c r="I95" s="1137"/>
      <c r="J95" s="1137"/>
      <c r="K95" s="1137"/>
      <c r="L95" s="1137"/>
      <c r="M95" s="1137"/>
      <c r="N95" s="1137"/>
      <c r="O95" s="77"/>
      <c r="P95" s="77"/>
      <c r="Q95" s="1040"/>
      <c r="R95" s="1040"/>
      <c r="S95" s="1040"/>
      <c r="T95" s="1040">
        <f>T94+U94</f>
        <v>86311</v>
      </c>
      <c r="U95" s="1040"/>
      <c r="V95" s="1040"/>
      <c r="W95" s="1041"/>
      <c r="X95" s="1041"/>
      <c r="Y95" s="1041"/>
      <c r="Z95" s="1041"/>
      <c r="AA95" s="1041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44" ht="12.75" hidden="1">
      <c r="A96" t="s">
        <v>40</v>
      </c>
      <c r="C96" s="24"/>
      <c r="D96" s="4"/>
      <c r="E96" s="4"/>
      <c r="F96" s="4"/>
      <c r="G96" s="4"/>
      <c r="H96" s="1138"/>
      <c r="I96" s="1138"/>
      <c r="J96" s="1138"/>
      <c r="K96" s="1138"/>
      <c r="L96" s="1138"/>
      <c r="M96" s="1138"/>
      <c r="N96" s="1138"/>
      <c r="O96" s="4"/>
      <c r="P96" s="4"/>
      <c r="Q96" s="1041"/>
      <c r="R96" s="1041"/>
      <c r="S96" s="1041"/>
      <c r="T96" s="1041"/>
      <c r="U96" s="1041"/>
      <c r="V96" s="1041"/>
      <c r="W96" s="1041"/>
      <c r="X96" s="1041"/>
      <c r="Y96" s="1041"/>
      <c r="Z96" s="1041"/>
      <c r="AA96" s="1041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1:44" ht="12.75" hidden="1">
      <c r="A97" t="s">
        <v>41</v>
      </c>
      <c r="B97" t="s">
        <v>42</v>
      </c>
      <c r="C97" s="24"/>
      <c r="D97" s="4"/>
      <c r="E97" s="4"/>
      <c r="F97" s="4"/>
      <c r="G97" s="4"/>
      <c r="H97" s="1138"/>
      <c r="I97" s="1138"/>
      <c r="J97" s="1138"/>
      <c r="K97" s="1138"/>
      <c r="L97" s="1138"/>
      <c r="M97" s="1138"/>
      <c r="N97" s="1138"/>
      <c r="O97" s="4"/>
      <c r="P97" s="4"/>
      <c r="Q97" s="1041"/>
      <c r="R97" s="1041"/>
      <c r="S97" s="1041"/>
      <c r="T97" s="1041"/>
      <c r="U97" s="1041"/>
      <c r="V97" s="1041"/>
      <c r="W97" s="1041"/>
      <c r="X97" s="1041"/>
      <c r="Y97" s="1041"/>
      <c r="Z97" s="1041"/>
      <c r="AA97" s="1041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1:44" ht="12.75" hidden="1">
      <c r="A98" t="s">
        <v>43</v>
      </c>
      <c r="B98" t="s">
        <v>44</v>
      </c>
      <c r="C98" s="4"/>
      <c r="D98" s="4"/>
      <c r="E98" s="4"/>
      <c r="F98" s="4"/>
      <c r="G98" s="4"/>
      <c r="H98" s="1138"/>
      <c r="I98" s="1138"/>
      <c r="J98" s="1138"/>
      <c r="K98" s="1138"/>
      <c r="L98" s="1138"/>
      <c r="M98" s="1138"/>
      <c r="N98" s="1138"/>
      <c r="O98" s="4"/>
      <c r="P98" s="4"/>
      <c r="Q98" s="1041"/>
      <c r="R98" s="1041"/>
      <c r="S98" s="1041"/>
      <c r="T98" s="1041"/>
      <c r="U98" s="1041"/>
      <c r="V98" s="1041"/>
      <c r="W98" s="1041"/>
      <c r="X98" s="1041"/>
      <c r="Y98" s="1041"/>
      <c r="Z98" s="1041"/>
      <c r="AA98" s="1041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1:44" ht="12.75" hidden="1">
      <c r="A99" t="s">
        <v>45</v>
      </c>
      <c r="B99" t="s">
        <v>46</v>
      </c>
      <c r="C99" s="24"/>
      <c r="D99" s="4"/>
      <c r="E99" s="4"/>
      <c r="F99" s="4"/>
      <c r="G99" s="4"/>
      <c r="H99" s="1138"/>
      <c r="I99" s="1138"/>
      <c r="J99" s="1138"/>
      <c r="K99" s="1138"/>
      <c r="L99" s="1138"/>
      <c r="M99" s="1138"/>
      <c r="N99" s="1138"/>
      <c r="O99" s="4"/>
      <c r="P99" s="4"/>
      <c r="Q99" s="1041"/>
      <c r="R99" s="1041"/>
      <c r="S99" s="1041"/>
      <c r="T99" s="1041"/>
      <c r="U99" s="1041"/>
      <c r="V99" s="1041"/>
      <c r="W99" s="1041"/>
      <c r="X99" s="1041"/>
      <c r="Y99" s="1041"/>
      <c r="Z99" s="1041"/>
      <c r="AA99" s="1041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44" ht="12.75" hidden="1">
      <c r="A100" s="50"/>
      <c r="C100" s="4"/>
      <c r="D100" s="4"/>
      <c r="E100" s="4"/>
      <c r="F100" s="4"/>
      <c r="G100" s="4"/>
      <c r="H100" s="1138"/>
      <c r="I100" s="1138"/>
      <c r="J100" s="1138"/>
      <c r="K100" s="1138"/>
      <c r="L100" s="1138"/>
      <c r="M100" s="1138"/>
      <c r="N100" s="1138"/>
      <c r="O100" s="4"/>
      <c r="P100" s="4"/>
      <c r="Q100" s="1041"/>
      <c r="R100" s="1041"/>
      <c r="S100" s="1041"/>
      <c r="T100" s="1041"/>
      <c r="U100" s="1041"/>
      <c r="V100" s="1041"/>
      <c r="W100" s="1041"/>
      <c r="X100" s="1041"/>
      <c r="Y100" s="1041"/>
      <c r="Z100" s="1041"/>
      <c r="AA100" s="1041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1:44" ht="12.75" hidden="1">
      <c r="A101" s="50"/>
      <c r="C101" s="4"/>
      <c r="D101" s="4"/>
      <c r="E101" s="4"/>
      <c r="F101" s="4"/>
      <c r="G101" s="4"/>
      <c r="H101" s="1138"/>
      <c r="I101" s="1138"/>
      <c r="J101" s="1138"/>
      <c r="K101" s="1138"/>
      <c r="L101" s="1138"/>
      <c r="M101" s="1138"/>
      <c r="N101" s="1138"/>
      <c r="O101" s="4"/>
      <c r="P101" s="4"/>
      <c r="Q101" s="1041"/>
      <c r="R101" s="1041"/>
      <c r="S101" s="1041"/>
      <c r="T101" s="1041"/>
      <c r="U101" s="1041"/>
      <c r="V101" s="1041"/>
      <c r="W101" s="1041"/>
      <c r="X101" s="1041"/>
      <c r="Y101" s="1041"/>
      <c r="Z101" s="1041"/>
      <c r="AA101" s="1041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1:44" ht="12.75">
      <c r="A102" s="50"/>
      <c r="C102" s="4"/>
      <c r="D102" s="4"/>
      <c r="E102" s="4"/>
      <c r="F102" s="4"/>
      <c r="G102" s="4"/>
      <c r="H102" s="1138"/>
      <c r="I102" s="1138"/>
      <c r="J102" s="1138"/>
      <c r="K102" s="1138"/>
      <c r="L102" s="1138"/>
      <c r="M102" s="1138"/>
      <c r="N102" s="1138"/>
      <c r="O102" s="4"/>
      <c r="P102" s="4"/>
      <c r="Q102" s="1041"/>
      <c r="R102" s="1041"/>
      <c r="S102" s="1041"/>
      <c r="T102" s="1041"/>
      <c r="U102" s="1041"/>
      <c r="V102" s="1041"/>
      <c r="W102" s="1041"/>
      <c r="X102" s="1041"/>
      <c r="Y102" s="1041"/>
      <c r="Z102" s="1041"/>
      <c r="AA102" s="1041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1:44" ht="12.75">
      <c r="A103" s="50"/>
      <c r="C103" s="4"/>
      <c r="D103" s="4"/>
      <c r="E103" s="4"/>
      <c r="F103" s="4"/>
      <c r="G103" s="4"/>
      <c r="H103" s="1138"/>
      <c r="I103" s="1138"/>
      <c r="J103" s="1138"/>
      <c r="K103" s="1138"/>
      <c r="L103" s="1138"/>
      <c r="M103" s="1138"/>
      <c r="N103" s="1138"/>
      <c r="O103" s="4"/>
      <c r="P103" s="4"/>
      <c r="Q103" s="1041"/>
      <c r="R103" s="1041"/>
      <c r="S103" s="1041"/>
      <c r="T103" s="1041"/>
      <c r="U103" s="1041"/>
      <c r="V103" s="1041"/>
      <c r="W103" s="1041"/>
      <c r="X103" s="1041"/>
      <c r="Y103" s="1041"/>
      <c r="Z103" s="1041"/>
      <c r="AA103" s="1041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1:44" ht="12.75">
      <c r="A104" s="50"/>
      <c r="C104" s="4"/>
      <c r="D104" s="4"/>
      <c r="E104" s="4"/>
      <c r="F104" s="4"/>
      <c r="G104" s="4"/>
      <c r="H104" s="1138"/>
      <c r="I104" s="1138"/>
      <c r="J104" s="1138"/>
      <c r="K104" s="1138"/>
      <c r="L104" s="1138"/>
      <c r="M104" s="1138"/>
      <c r="N104" s="1138"/>
      <c r="O104" s="4"/>
      <c r="P104" s="4"/>
      <c r="Q104" s="1041"/>
      <c r="R104" s="1041"/>
      <c r="S104" s="1041"/>
      <c r="T104" s="1041"/>
      <c r="U104" s="1041"/>
      <c r="V104" s="1041"/>
      <c r="W104" s="1041"/>
      <c r="X104" s="1041"/>
      <c r="Y104" s="1041"/>
      <c r="Z104" s="1041"/>
      <c r="AA104" s="1041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1:44" ht="12.75">
      <c r="A105" s="50"/>
      <c r="C105" s="4"/>
      <c r="D105" s="4"/>
      <c r="E105" s="4"/>
      <c r="F105" s="4"/>
      <c r="G105" s="4"/>
      <c r="H105" s="1138"/>
      <c r="I105" s="1138"/>
      <c r="J105" s="1138"/>
      <c r="K105" s="1138"/>
      <c r="L105" s="1138"/>
      <c r="M105" s="1138"/>
      <c r="N105" s="1138"/>
      <c r="O105" s="4"/>
      <c r="P105" s="4"/>
      <c r="Q105" s="1041"/>
      <c r="R105" s="1041"/>
      <c r="S105" s="1041"/>
      <c r="T105" s="1041"/>
      <c r="U105" s="1041"/>
      <c r="V105" s="1041"/>
      <c r="W105" s="1041"/>
      <c r="X105" s="1041"/>
      <c r="Y105" s="1041"/>
      <c r="Z105" s="1041"/>
      <c r="AA105" s="1041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44" ht="12.75">
      <c r="A106" s="50"/>
      <c r="C106" s="4"/>
      <c r="D106" s="4"/>
      <c r="E106" s="4"/>
      <c r="F106" s="4"/>
      <c r="G106" s="4"/>
      <c r="H106" s="1138"/>
      <c r="I106" s="1138"/>
      <c r="J106" s="1138"/>
      <c r="K106" s="1138"/>
      <c r="L106" s="1138"/>
      <c r="M106" s="1138"/>
      <c r="N106" s="1138"/>
      <c r="O106" s="4"/>
      <c r="P106" s="4"/>
      <c r="Q106" s="1041"/>
      <c r="R106" s="1041"/>
      <c r="S106" s="1041"/>
      <c r="T106" s="1041"/>
      <c r="U106" s="1041"/>
      <c r="V106" s="1041"/>
      <c r="W106" s="1041"/>
      <c r="X106" s="1041"/>
      <c r="Y106" s="1041"/>
      <c r="Z106" s="1041"/>
      <c r="AA106" s="1041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1:44" ht="12.75">
      <c r="A107" s="50"/>
      <c r="C107" s="4"/>
      <c r="D107" s="4"/>
      <c r="E107" s="4"/>
      <c r="F107" s="4"/>
      <c r="G107" s="4"/>
      <c r="H107" s="1138"/>
      <c r="I107" s="1138"/>
      <c r="J107" s="1138"/>
      <c r="K107" s="1138"/>
      <c r="L107" s="1138"/>
      <c r="M107" s="1138"/>
      <c r="N107" s="1138"/>
      <c r="O107" s="4"/>
      <c r="P107" s="4"/>
      <c r="Q107" s="1041"/>
      <c r="R107" s="1041"/>
      <c r="S107" s="1041"/>
      <c r="T107" s="1041"/>
      <c r="U107" s="1041"/>
      <c r="V107" s="1041"/>
      <c r="W107" s="1041"/>
      <c r="X107" s="1041"/>
      <c r="Y107" s="1041"/>
      <c r="Z107" s="1041"/>
      <c r="AA107" s="1041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1:44" ht="12.75">
      <c r="A108" s="50"/>
      <c r="C108" s="4"/>
      <c r="D108" s="4"/>
      <c r="E108" s="4"/>
      <c r="F108" s="4"/>
      <c r="G108" s="4"/>
      <c r="H108" s="1138"/>
      <c r="I108" s="1138"/>
      <c r="J108" s="1138"/>
      <c r="K108" s="1138"/>
      <c r="L108" s="1138"/>
      <c r="M108" s="1138"/>
      <c r="N108" s="1138"/>
      <c r="O108" s="4"/>
      <c r="P108" s="4"/>
      <c r="Q108" s="1041"/>
      <c r="R108" s="1041"/>
      <c r="S108" s="1041"/>
      <c r="T108" s="1041"/>
      <c r="U108" s="1041"/>
      <c r="V108" s="1041"/>
      <c r="W108" s="1041"/>
      <c r="X108" s="1041"/>
      <c r="Y108" s="1041"/>
      <c r="Z108" s="1041"/>
      <c r="AA108" s="1041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2.75">
      <c r="A109" s="50"/>
      <c r="C109" s="4"/>
      <c r="D109" s="4"/>
      <c r="E109" s="4"/>
      <c r="F109" s="4"/>
      <c r="G109" s="4"/>
      <c r="H109" s="1138"/>
      <c r="I109" s="1138"/>
      <c r="J109" s="1138"/>
      <c r="K109" s="1138"/>
      <c r="L109" s="1138"/>
      <c r="M109" s="1138"/>
      <c r="N109" s="1138"/>
      <c r="O109" s="4"/>
      <c r="P109" s="4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1:44" ht="12.75">
      <c r="A110" s="50"/>
      <c r="C110" s="4"/>
      <c r="D110" s="4"/>
      <c r="E110" s="4"/>
      <c r="F110" s="4"/>
      <c r="G110" s="4"/>
      <c r="H110" s="1138"/>
      <c r="I110" s="1138"/>
      <c r="J110" s="1138"/>
      <c r="K110" s="1138"/>
      <c r="L110" s="1138"/>
      <c r="M110" s="1138"/>
      <c r="N110" s="1138"/>
      <c r="O110" s="4"/>
      <c r="P110" s="4"/>
      <c r="Q110" s="1041"/>
      <c r="R110" s="1041"/>
      <c r="S110" s="1041"/>
      <c r="T110" s="1041"/>
      <c r="U110" s="1041"/>
      <c r="V110" s="1041"/>
      <c r="W110" s="1041"/>
      <c r="X110" s="1041"/>
      <c r="Y110" s="1041"/>
      <c r="Z110" s="1041"/>
      <c r="AA110" s="1041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1:44" ht="12.75">
      <c r="A111" s="50"/>
      <c r="C111" s="4"/>
      <c r="D111" s="4"/>
      <c r="E111" s="4"/>
      <c r="F111" s="4"/>
      <c r="G111" s="4"/>
      <c r="H111" s="1138"/>
      <c r="I111" s="1138"/>
      <c r="J111" s="1138"/>
      <c r="K111" s="1138"/>
      <c r="L111" s="1138"/>
      <c r="M111" s="1138"/>
      <c r="N111" s="1138"/>
      <c r="O111" s="4"/>
      <c r="P111" s="4"/>
      <c r="Q111" s="1041"/>
      <c r="R111" s="1041"/>
      <c r="S111" s="1041"/>
      <c r="T111" s="1041"/>
      <c r="U111" s="1041"/>
      <c r="V111" s="1041"/>
      <c r="W111" s="1041"/>
      <c r="X111" s="1041"/>
      <c r="Y111" s="1041"/>
      <c r="Z111" s="1041"/>
      <c r="AA111" s="1041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44" ht="12.75">
      <c r="A112" s="50"/>
      <c r="C112" s="4"/>
      <c r="D112" s="4"/>
      <c r="E112" s="4"/>
      <c r="F112" s="4"/>
      <c r="G112" s="4"/>
      <c r="H112" s="1138"/>
      <c r="I112" s="1138"/>
      <c r="J112" s="1138"/>
      <c r="K112" s="1138"/>
      <c r="L112" s="1138"/>
      <c r="M112" s="1138"/>
      <c r="N112" s="1138"/>
      <c r="O112" s="4"/>
      <c r="P112" s="4"/>
      <c r="Q112" s="1041"/>
      <c r="R112" s="1041"/>
      <c r="S112" s="1041"/>
      <c r="T112" s="1041"/>
      <c r="U112" s="1041"/>
      <c r="V112" s="1041"/>
      <c r="W112" s="1041"/>
      <c r="X112" s="1041"/>
      <c r="Y112" s="1041"/>
      <c r="Z112" s="1041"/>
      <c r="AA112" s="1041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1:44" ht="12.75">
      <c r="A113" s="50"/>
      <c r="C113" s="4"/>
      <c r="D113" s="4"/>
      <c r="E113" s="4"/>
      <c r="F113" s="4"/>
      <c r="G113" s="4"/>
      <c r="H113" s="1138"/>
      <c r="I113" s="1138"/>
      <c r="J113" s="1138"/>
      <c r="K113" s="1138"/>
      <c r="L113" s="1138"/>
      <c r="M113" s="1138"/>
      <c r="N113" s="1138"/>
      <c r="O113" s="4"/>
      <c r="P113" s="4"/>
      <c r="Q113" s="1041"/>
      <c r="R113" s="1041"/>
      <c r="S113" s="1041"/>
      <c r="T113" s="1041"/>
      <c r="U113" s="1041"/>
      <c r="V113" s="1041"/>
      <c r="W113" s="1041"/>
      <c r="X113" s="1041"/>
      <c r="Y113" s="1041"/>
      <c r="Z113" s="1041"/>
      <c r="AA113" s="1041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1:44" ht="12.75">
      <c r="A114" s="50"/>
      <c r="C114" s="4"/>
      <c r="D114" s="4"/>
      <c r="E114" s="4"/>
      <c r="F114" s="4"/>
      <c r="G114" s="4"/>
      <c r="H114" s="1138"/>
      <c r="I114" s="1138"/>
      <c r="J114" s="1138"/>
      <c r="K114" s="1138"/>
      <c r="L114" s="1138"/>
      <c r="M114" s="1138"/>
      <c r="N114" s="1138"/>
      <c r="O114" s="4"/>
      <c r="P114" s="4"/>
      <c r="Q114" s="1041"/>
      <c r="R114" s="1041"/>
      <c r="S114" s="1041"/>
      <c r="T114" s="1041"/>
      <c r="U114" s="1041"/>
      <c r="V114" s="1041"/>
      <c r="W114" s="1041"/>
      <c r="X114" s="1041"/>
      <c r="Y114" s="1041"/>
      <c r="Z114" s="1041"/>
      <c r="AA114" s="1041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1:44" ht="12.75">
      <c r="A115" s="50"/>
      <c r="C115" s="4"/>
      <c r="D115" s="4"/>
      <c r="E115" s="4"/>
      <c r="F115" s="4"/>
      <c r="G115" s="4"/>
      <c r="H115" s="1138"/>
      <c r="I115" s="1138"/>
      <c r="J115" s="1138"/>
      <c r="K115" s="1138"/>
      <c r="L115" s="1138"/>
      <c r="M115" s="1138"/>
      <c r="N115" s="1138"/>
      <c r="O115" s="4"/>
      <c r="P115" s="4"/>
      <c r="Q115" s="1041"/>
      <c r="R115" s="1041"/>
      <c r="S115" s="1041"/>
      <c r="T115" s="1041"/>
      <c r="U115" s="1041"/>
      <c r="V115" s="1041"/>
      <c r="W115" s="1041"/>
      <c r="X115" s="1041"/>
      <c r="Y115" s="1041"/>
      <c r="Z115" s="1041"/>
      <c r="AA115" s="1041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1:44" ht="12.75">
      <c r="A116" s="50"/>
      <c r="C116" s="4"/>
      <c r="D116" s="4"/>
      <c r="E116" s="4"/>
      <c r="F116" s="4"/>
      <c r="G116" s="4"/>
      <c r="H116" s="1138"/>
      <c r="I116" s="1138"/>
      <c r="J116" s="1138"/>
      <c r="K116" s="1138"/>
      <c r="L116" s="1138"/>
      <c r="M116" s="1138"/>
      <c r="N116" s="1138"/>
      <c r="O116" s="4"/>
      <c r="P116" s="4"/>
      <c r="Q116" s="1041"/>
      <c r="R116" s="1041"/>
      <c r="S116" s="1041"/>
      <c r="T116" s="1041"/>
      <c r="U116" s="1041"/>
      <c r="V116" s="1041"/>
      <c r="W116" s="1041"/>
      <c r="X116" s="1041"/>
      <c r="Y116" s="1041"/>
      <c r="Z116" s="1041"/>
      <c r="AA116" s="1041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3:44" ht="12.75">
      <c r="C117" s="4"/>
      <c r="D117" s="4"/>
      <c r="E117" s="4"/>
      <c r="F117" s="4"/>
      <c r="G117" s="4"/>
      <c r="H117" s="1138"/>
      <c r="I117" s="1138"/>
      <c r="J117" s="1138"/>
      <c r="K117" s="1138"/>
      <c r="L117" s="1138"/>
      <c r="M117" s="1138"/>
      <c r="N117" s="1138"/>
      <c r="O117" s="4"/>
      <c r="P117" s="4"/>
      <c r="Q117" s="1041"/>
      <c r="R117" s="1041"/>
      <c r="S117" s="1041"/>
      <c r="T117" s="1041"/>
      <c r="U117" s="1041"/>
      <c r="V117" s="1041"/>
      <c r="W117" s="1041"/>
      <c r="X117" s="1041"/>
      <c r="Y117" s="1041"/>
      <c r="Z117" s="1041"/>
      <c r="AA117" s="1041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3:44" ht="12.75">
      <c r="C118" s="4"/>
      <c r="D118" s="4"/>
      <c r="E118" s="4"/>
      <c r="F118" s="4"/>
      <c r="G118" s="4"/>
      <c r="H118" s="1138"/>
      <c r="I118" s="1138"/>
      <c r="J118" s="1138"/>
      <c r="K118" s="1138"/>
      <c r="L118" s="1138"/>
      <c r="M118" s="1138"/>
      <c r="N118" s="1138"/>
      <c r="O118" s="4"/>
      <c r="P118" s="4"/>
      <c r="Q118" s="1041"/>
      <c r="R118" s="1041"/>
      <c r="S118" s="1041"/>
      <c r="T118" s="1041"/>
      <c r="U118" s="1041"/>
      <c r="V118" s="1041"/>
      <c r="W118" s="1041"/>
      <c r="X118" s="1041"/>
      <c r="Y118" s="1041"/>
      <c r="Z118" s="1041"/>
      <c r="AA118" s="1041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3:44" ht="12.75">
      <c r="C119" s="4"/>
      <c r="D119" s="4"/>
      <c r="E119" s="4"/>
      <c r="F119" s="4"/>
      <c r="G119" s="4"/>
      <c r="H119" s="1138"/>
      <c r="I119" s="1138"/>
      <c r="J119" s="1138"/>
      <c r="K119" s="1138"/>
      <c r="L119" s="1138"/>
      <c r="M119" s="1138"/>
      <c r="N119" s="1138"/>
      <c r="O119" s="4"/>
      <c r="P119" s="4"/>
      <c r="Q119" s="1041"/>
      <c r="R119" s="1041"/>
      <c r="S119" s="1041"/>
      <c r="T119" s="1041"/>
      <c r="U119" s="1041"/>
      <c r="V119" s="1041"/>
      <c r="W119" s="1041"/>
      <c r="X119" s="1041"/>
      <c r="Y119" s="1041"/>
      <c r="Z119" s="1041"/>
      <c r="AA119" s="1041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3:44" ht="12.75">
      <c r="C120" s="4"/>
      <c r="D120" s="4"/>
      <c r="E120" s="4"/>
      <c r="F120" s="4"/>
      <c r="G120" s="4"/>
      <c r="H120" s="1138"/>
      <c r="I120" s="1138"/>
      <c r="J120" s="1138"/>
      <c r="K120" s="1138"/>
      <c r="L120" s="1138"/>
      <c r="M120" s="1138"/>
      <c r="N120" s="1138"/>
      <c r="O120" s="4"/>
      <c r="P120" s="4"/>
      <c r="Q120" s="1041"/>
      <c r="R120" s="1041"/>
      <c r="S120" s="1041"/>
      <c r="T120" s="1041"/>
      <c r="U120" s="1041"/>
      <c r="V120" s="1041"/>
      <c r="W120" s="1041"/>
      <c r="X120" s="1041"/>
      <c r="Y120" s="1041"/>
      <c r="Z120" s="1041"/>
      <c r="AA120" s="1041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3:44" ht="12.75">
      <c r="C121" s="4"/>
      <c r="D121" s="4"/>
      <c r="E121" s="4"/>
      <c r="F121" s="4"/>
      <c r="G121" s="4"/>
      <c r="H121" s="1138"/>
      <c r="I121" s="1138"/>
      <c r="J121" s="1138"/>
      <c r="K121" s="1138"/>
      <c r="L121" s="1138"/>
      <c r="M121" s="1138"/>
      <c r="N121" s="1138"/>
      <c r="O121" s="4"/>
      <c r="P121" s="4"/>
      <c r="Q121" s="1041"/>
      <c r="R121" s="1041"/>
      <c r="S121" s="1041"/>
      <c r="T121" s="1041"/>
      <c r="U121" s="1041"/>
      <c r="V121" s="1041"/>
      <c r="W121" s="1041"/>
      <c r="X121" s="1041"/>
      <c r="Y121" s="1041"/>
      <c r="Z121" s="1041"/>
      <c r="AA121" s="1041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3:44" ht="12.75">
      <c r="C122" s="4"/>
      <c r="D122" s="4"/>
      <c r="E122" s="4"/>
      <c r="F122" s="4"/>
      <c r="G122" s="4"/>
      <c r="H122" s="1138"/>
      <c r="I122" s="1138"/>
      <c r="J122" s="1138"/>
      <c r="K122" s="1138"/>
      <c r="L122" s="1138"/>
      <c r="M122" s="1138"/>
      <c r="N122" s="1138"/>
      <c r="O122" s="4"/>
      <c r="P122" s="4"/>
      <c r="Q122" s="1041"/>
      <c r="R122" s="1041"/>
      <c r="S122" s="1041"/>
      <c r="T122" s="1041"/>
      <c r="U122" s="1041"/>
      <c r="V122" s="1041"/>
      <c r="W122" s="1041"/>
      <c r="X122" s="1041"/>
      <c r="Y122" s="1041"/>
      <c r="Z122" s="1041"/>
      <c r="AA122" s="1041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3:44" ht="12.75">
      <c r="C123" s="4"/>
      <c r="D123" s="4"/>
      <c r="E123" s="4"/>
      <c r="F123" s="4"/>
      <c r="G123" s="4"/>
      <c r="H123" s="1138"/>
      <c r="I123" s="1138"/>
      <c r="J123" s="1138"/>
      <c r="K123" s="1138"/>
      <c r="L123" s="1138"/>
      <c r="M123" s="1138"/>
      <c r="N123" s="1138"/>
      <c r="O123" s="4"/>
      <c r="P123" s="4"/>
      <c r="Q123" s="1041"/>
      <c r="R123" s="1041"/>
      <c r="S123" s="1041"/>
      <c r="T123" s="1041"/>
      <c r="U123" s="1041"/>
      <c r="V123" s="1041"/>
      <c r="W123" s="1041"/>
      <c r="X123" s="1041"/>
      <c r="Y123" s="1041"/>
      <c r="Z123" s="1041"/>
      <c r="AA123" s="1041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3:44" ht="12.75">
      <c r="C124" s="4"/>
      <c r="D124" s="4"/>
      <c r="E124" s="4"/>
      <c r="F124" s="4"/>
      <c r="G124" s="4"/>
      <c r="H124" s="1138"/>
      <c r="I124" s="1138"/>
      <c r="J124" s="1138"/>
      <c r="K124" s="1138"/>
      <c r="L124" s="1138"/>
      <c r="M124" s="1138"/>
      <c r="N124" s="1138"/>
      <c r="O124" s="4"/>
      <c r="P124" s="4"/>
      <c r="Q124" s="1041"/>
      <c r="R124" s="1041"/>
      <c r="S124" s="1041"/>
      <c r="T124" s="1041"/>
      <c r="U124" s="1041"/>
      <c r="V124" s="1041"/>
      <c r="W124" s="1041"/>
      <c r="X124" s="1041"/>
      <c r="Y124" s="1041"/>
      <c r="Z124" s="1041"/>
      <c r="AA124" s="1041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3:44" ht="12.75">
      <c r="C125" s="4"/>
      <c r="D125" s="4"/>
      <c r="E125" s="4"/>
      <c r="F125" s="4"/>
      <c r="G125" s="4"/>
      <c r="H125" s="1138"/>
      <c r="I125" s="1138"/>
      <c r="J125" s="1138"/>
      <c r="K125" s="1138"/>
      <c r="L125" s="1138"/>
      <c r="M125" s="1138"/>
      <c r="N125" s="1138"/>
      <c r="O125" s="4"/>
      <c r="P125" s="4"/>
      <c r="Q125" s="1041"/>
      <c r="R125" s="1041"/>
      <c r="S125" s="1041"/>
      <c r="T125" s="1041"/>
      <c r="U125" s="1041"/>
      <c r="V125" s="1041"/>
      <c r="W125" s="1041"/>
      <c r="X125" s="1041"/>
      <c r="Y125" s="1041"/>
      <c r="Z125" s="1041"/>
      <c r="AA125" s="1041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3:44" ht="12.75">
      <c r="C126" s="4"/>
      <c r="D126" s="4"/>
      <c r="E126" s="4"/>
      <c r="F126" s="4"/>
      <c r="G126" s="4"/>
      <c r="H126" s="1138"/>
      <c r="I126" s="1138"/>
      <c r="J126" s="1138"/>
      <c r="K126" s="1138"/>
      <c r="L126" s="1138"/>
      <c r="M126" s="1138"/>
      <c r="N126" s="1138"/>
      <c r="O126" s="4"/>
      <c r="P126" s="4"/>
      <c r="Q126" s="1041"/>
      <c r="R126" s="1041"/>
      <c r="S126" s="1041"/>
      <c r="T126" s="1041"/>
      <c r="U126" s="1041"/>
      <c r="V126" s="1041"/>
      <c r="W126" s="1041"/>
      <c r="X126" s="1041"/>
      <c r="Y126" s="1041"/>
      <c r="Z126" s="1041"/>
      <c r="AA126" s="1041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3:44" ht="12.75">
      <c r="C127" s="4"/>
      <c r="D127" s="4"/>
      <c r="E127" s="4"/>
      <c r="F127" s="4"/>
      <c r="G127" s="4"/>
      <c r="H127" s="1138"/>
      <c r="I127" s="1138"/>
      <c r="J127" s="1138"/>
      <c r="K127" s="1138"/>
      <c r="L127" s="1138"/>
      <c r="M127" s="1138"/>
      <c r="N127" s="1138"/>
      <c r="O127" s="4"/>
      <c r="P127" s="4"/>
      <c r="Q127" s="1041"/>
      <c r="R127" s="1041"/>
      <c r="S127" s="1041"/>
      <c r="T127" s="1041"/>
      <c r="U127" s="1041"/>
      <c r="V127" s="1041"/>
      <c r="W127" s="1041"/>
      <c r="X127" s="1041"/>
      <c r="Y127" s="1041"/>
      <c r="Z127" s="1041"/>
      <c r="AA127" s="1041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3:44" ht="12.75">
      <c r="C128" s="4"/>
      <c r="D128" s="4"/>
      <c r="E128" s="4"/>
      <c r="F128" s="4"/>
      <c r="G128" s="4"/>
      <c r="H128" s="1138"/>
      <c r="I128" s="1138"/>
      <c r="J128" s="1138"/>
      <c r="K128" s="1138"/>
      <c r="L128" s="1138"/>
      <c r="M128" s="1138"/>
      <c r="N128" s="1138"/>
      <c r="O128" s="4"/>
      <c r="P128" s="4"/>
      <c r="Q128" s="1041"/>
      <c r="R128" s="1041"/>
      <c r="S128" s="1041"/>
      <c r="T128" s="1041"/>
      <c r="U128" s="1041"/>
      <c r="V128" s="1041"/>
      <c r="W128" s="1041"/>
      <c r="X128" s="1041"/>
      <c r="Y128" s="1041"/>
      <c r="Z128" s="1041"/>
      <c r="AA128" s="1041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ht="12.75">
      <c r="C129" s="4"/>
      <c r="D129" s="4"/>
      <c r="E129" s="4"/>
      <c r="F129" s="4"/>
      <c r="G129" s="4"/>
      <c r="H129" s="1138"/>
      <c r="I129" s="1138"/>
      <c r="J129" s="1138"/>
      <c r="K129" s="1138"/>
      <c r="L129" s="1138"/>
      <c r="M129" s="1138"/>
      <c r="N129" s="1138"/>
      <c r="O129" s="4"/>
      <c r="P129" s="4"/>
      <c r="Q129" s="1041"/>
      <c r="R129" s="1041"/>
      <c r="S129" s="1041"/>
      <c r="T129" s="1041"/>
      <c r="U129" s="1041"/>
      <c r="V129" s="1041"/>
      <c r="W129" s="1041"/>
      <c r="X129" s="1041"/>
      <c r="Y129" s="1041"/>
      <c r="Z129" s="1041"/>
      <c r="AA129" s="1041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</sheetData>
  <printOptions/>
  <pageMargins left="1.1811023622047245" right="0" top="0.5905511811023623" bottom="0" header="0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1997-07-29T09:08:10Z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