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automat" sheetId="1" r:id="rId2"/>
    <sheet name="List1" sheetId="2" r:id="rId3"/>
  </sheets>
  <definedNames>
    <definedName name="Format">#REF!</definedName>
    <definedName name="Kvalita">#REF!</definedName>
    <definedName name="_xlnm.Print_Titles" localSheetId="0">'2E - nafta, automat'!$7:$7</definedName>
    <definedName name="_xlnm.Print_Area" localSheetId="0">'2E - nafta, automat'!$A$1:$G$49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<sst xmlns="http://schemas.openxmlformats.org/spreadsheetml/2006/main" count="75" uniqueCount="50">
  <si>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</si>
  <si>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</si>
  <si>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</si>
  <si>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</si>
  <si>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</si>
  <si>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</si>
  <si>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</si>
  <si>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</si>
  <si>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</si>
  <si>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</si>
  <si>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</si>
  <si>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</si>
  <si>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</si>
  <si>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</si>
  <si>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</si>
  <si>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</si>
  <si>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</si>
  <si>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</si>
  <si>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</si>
  <si>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</si>
  <si>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</si>
  <si>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</si>
  <si>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</si>
  <si>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</si>
  <si>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</si>
  <si>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</si>
  <si>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</si>
  <si>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</si>
  <si>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</si>
  <si>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</si>
  <si>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</si>
  <si>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</si>
  <si>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</si>
  <si>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</si>
  <si>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</si>
  <si>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</si>
  <si>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</si>
  <si>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</si>
  <si>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</si>
  <si>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</si>
  <si>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automat</t>
  </si>
  <si>
    <t>Příloha č. 1 Kupní smlouvy: Specifikace požadovaného předmětu plnění
 "Nákup osobních automobilů v rámci Centrálního nákupu státu"
Část D</t>
  </si>
  <si>
    <t>Hasicí přístroj pevně uchycený k vozidlu (práškový 1 kg)</t>
  </si>
  <si>
    <t>ŠKODA</t>
  </si>
  <si>
    <t>ŠKODA OCTAVIA COMBI Ambition 2,0 TDI 110 kW 7-stup. automat. 4x4</t>
  </si>
  <si>
    <t>Modrá</t>
  </si>
  <si>
    <t>Bílá</t>
  </si>
  <si>
    <t>Červená</t>
  </si>
  <si>
    <t>Černá</t>
  </si>
  <si>
    <t>Hnědá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</si>
</sst>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4" xfId="0" applyFont="1" applyBorder="1"/>
    <xf numFmtId="0" fontId="0" fillId="0" borderId="0" xfId="0"/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pane="topLeft" activeCell="C10" sqref="C10:F10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3" t="s">
        <v>41</v>
      </c>
      <c r="C4" s="43"/>
      <c r="D4" s="43"/>
      <c r="E4" s="43"/>
      <c r="F4" s="43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4" t="s">
        <v>40</v>
      </c>
      <c r="D7" s="44"/>
      <c r="E7" s="44"/>
      <c r="F7" s="44"/>
    </row>
    <row r="8" spans="2:6" s="6" customFormat="1" ht="17.25" customHeight="1">
      <c r="B8" s="17" t="s">
        <v>1</v>
      </c>
      <c r="C8" s="31" t="s">
        <v>43</v>
      </c>
      <c r="D8" s="28"/>
      <c r="E8" s="28"/>
      <c r="F8" s="29"/>
    </row>
    <row r="9" spans="2:6" s="6" customFormat="1" ht="17.25" customHeight="1">
      <c r="B9" s="17" t="s">
        <v>0</v>
      </c>
      <c r="C9" s="30" t="s">
        <v>44</v>
      </c>
      <c r="D9" s="28"/>
      <c r="E9" s="28"/>
      <c r="F9" s="29"/>
    </row>
    <row r="10" spans="2:6" s="6" customFormat="1" ht="17.25" customHeight="1">
      <c r="B10" s="22" t="s">
        <v>29</v>
      </c>
      <c r="C10" s="44"/>
      <c r="D10" s="44"/>
      <c r="E10" s="44"/>
      <c r="F10" s="44"/>
    </row>
    <row r="11" spans="2:6" s="6" customFormat="1" ht="17.25" customHeight="1">
      <c r="B11" s="22" t="s">
        <v>32</v>
      </c>
      <c r="C11" s="44"/>
      <c r="D11" s="44"/>
      <c r="E11" s="44"/>
      <c r="F11" s="44"/>
    </row>
    <row r="12" spans="2:6" s="6" customFormat="1" ht="17.25" customHeight="1">
      <c r="B12" s="17" t="s">
        <v>3</v>
      </c>
      <c r="C12" s="45"/>
      <c r="D12" s="45"/>
      <c r="E12" s="45"/>
      <c r="F12" s="45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6" t="s">
        <v>4</v>
      </c>
      <c r="C14" s="47"/>
      <c r="D14" s="13" t="s">
        <v>23</v>
      </c>
      <c r="E14" s="13" t="s">
        <v>24</v>
      </c>
      <c r="F14" s="16" t="s">
        <v>25</v>
      </c>
      <c r="L14" s="1"/>
    </row>
    <row r="15" spans="2:10" s="20" customFormat="1" ht="36" customHeight="1">
      <c r="B15" s="48" t="s">
        <v>38</v>
      </c>
      <c r="C15" s="49"/>
      <c r="D15" s="33">
        <v>541666.43999999994</v>
      </c>
      <c r="E15" s="33">
        <f>ROUND((D15-D37)*0.21,2)</f>
        <v>113434.95</v>
      </c>
      <c r="F15" s="33">
        <f t="shared" si="0" ref="F15">D15+E15</f>
        <v>655101.3899999999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22</v>
      </c>
      <c r="D17" s="13" t="s">
        <v>23</v>
      </c>
      <c r="E17" s="13" t="s">
        <v>24</v>
      </c>
      <c r="F17" s="16" t="s">
        <v>25</v>
      </c>
    </row>
    <row r="18" spans="2:12" ht="17.25" customHeight="1">
      <c r="B18" s="38" t="s">
        <v>6</v>
      </c>
      <c r="C18" s="39"/>
      <c r="D18" s="39"/>
      <c r="E18" s="39"/>
      <c r="F18" s="40"/>
      <c r="L18" s="1"/>
    </row>
    <row r="19" spans="2:6" s="6" customFormat="1" ht="30" customHeight="1">
      <c r="B19" s="19" t="s">
        <v>42</v>
      </c>
      <c r="C19" s="12" t="s">
        <v>30</v>
      </c>
      <c r="D19" s="34">
        <v>1041.04</v>
      </c>
      <c r="E19" s="34">
        <f>ROUND(D19*0.21,2)</f>
        <v>218.62</v>
      </c>
      <c r="F19" s="34">
        <f t="shared" si="1" ref="F19:F39">D19+E19</f>
        <v>1259.6599999999999</v>
      </c>
    </row>
    <row r="20" spans="2:12" ht="25.5">
      <c r="B20" s="19" t="s">
        <v>33</v>
      </c>
      <c r="C20" s="12" t="s">
        <v>30</v>
      </c>
      <c r="D20" s="34">
        <v>0</v>
      </c>
      <c r="E20" s="34">
        <f t="shared" si="2" ref="E20:E39">ROUND(D20*0.21,2)</f>
        <v>0</v>
      </c>
      <c r="F20" s="34">
        <f t="shared" si="1"/>
        <v>0</v>
      </c>
      <c r="L20" s="1"/>
    </row>
    <row r="21" spans="2:12" ht="17.25" customHeight="1">
      <c r="B21" s="19" t="s">
        <v>34</v>
      </c>
      <c r="C21" s="12" t="s">
        <v>30</v>
      </c>
      <c r="D21" s="34">
        <v>0</v>
      </c>
      <c r="E21" s="34">
        <f t="shared" si="2"/>
        <v>0</v>
      </c>
      <c r="F21" s="34">
        <f t="shared" si="1"/>
        <v>0</v>
      </c>
      <c r="L21" s="1"/>
    </row>
    <row r="22" spans="2:12" ht="17.25" customHeight="1">
      <c r="B22" s="19" t="s">
        <v>7</v>
      </c>
      <c r="C22" s="12" t="s">
        <v>30</v>
      </c>
      <c r="D22" s="34">
        <v>6287.04</v>
      </c>
      <c r="E22" s="34">
        <f t="shared" si="2"/>
        <v>1320.28</v>
      </c>
      <c r="F22" s="34">
        <f t="shared" si="1"/>
        <v>7607.32</v>
      </c>
      <c r="L22" s="1"/>
    </row>
    <row r="23" spans="2:12" ht="17.25" customHeight="1">
      <c r="B23" s="19" t="s">
        <v>8</v>
      </c>
      <c r="C23" s="12" t="s">
        <v>30</v>
      </c>
      <c r="D23" s="34">
        <v>0</v>
      </c>
      <c r="E23" s="34">
        <f t="shared" si="2"/>
        <v>0</v>
      </c>
      <c r="F23" s="34">
        <f t="shared" si="1"/>
        <v>0</v>
      </c>
      <c r="L23" s="1"/>
    </row>
    <row r="24" spans="2:12" ht="17.25" customHeight="1">
      <c r="B24" s="19" t="s">
        <v>9</v>
      </c>
      <c r="C24" s="12" t="s">
        <v>30</v>
      </c>
      <c r="D24" s="34">
        <v>9278.4500000000007</v>
      </c>
      <c r="E24" s="34">
        <f t="shared" si="2"/>
        <v>1948.47</v>
      </c>
      <c r="F24" s="34">
        <f t="shared" si="1"/>
        <v>11226.92</v>
      </c>
      <c r="L24" s="1"/>
    </row>
    <row r="25" spans="2:12" ht="25.5">
      <c r="B25" s="19" t="s">
        <v>10</v>
      </c>
      <c r="C25" s="12" t="s">
        <v>30</v>
      </c>
      <c r="D25" s="34">
        <v>2776.03</v>
      </c>
      <c r="E25" s="34">
        <f t="shared" si="2"/>
        <v>582.97</v>
      </c>
      <c r="F25" s="34">
        <f t="shared" si="1"/>
        <v>3359</v>
      </c>
      <c r="L25" s="1"/>
    </row>
    <row r="26" spans="2:12" ht="25.5">
      <c r="B26" s="19" t="s">
        <v>11</v>
      </c>
      <c r="C26" s="12" t="s">
        <v>30</v>
      </c>
      <c r="D26" s="34">
        <v>0</v>
      </c>
      <c r="E26" s="34">
        <f t="shared" si="2"/>
        <v>0</v>
      </c>
      <c r="F26" s="34">
        <f t="shared" si="1"/>
        <v>0</v>
      </c>
      <c r="L26" s="1"/>
    </row>
    <row r="27" spans="2:12" ht="17.25" customHeight="1">
      <c r="B27" s="19" t="s">
        <v>12</v>
      </c>
      <c r="C27" s="12" t="s">
        <v>30</v>
      </c>
      <c r="D27" s="34">
        <v>945.45</v>
      </c>
      <c r="E27" s="34">
        <f t="shared" si="2"/>
        <v>198.54</v>
      </c>
      <c r="F27" s="34">
        <f t="shared" si="1"/>
        <v>1143.99</v>
      </c>
      <c r="L27" s="1"/>
    </row>
    <row r="28" spans="2:12" ht="17.25" customHeight="1">
      <c r="B28" s="19" t="s">
        <v>13</v>
      </c>
      <c r="C28" s="12" t="s">
        <v>30</v>
      </c>
      <c r="D28" s="34">
        <v>1468.60</v>
      </c>
      <c r="E28" s="34">
        <f t="shared" si="2"/>
        <v>308.41000000000003</v>
      </c>
      <c r="F28" s="34">
        <f t="shared" si="1"/>
        <v>1777.01</v>
      </c>
      <c r="L28" s="1"/>
    </row>
    <row r="29" spans="2:12" ht="17.25" customHeight="1">
      <c r="B29" s="19" t="s">
        <v>14</v>
      </c>
      <c r="C29" s="12" t="s">
        <v>30</v>
      </c>
      <c r="D29" s="34">
        <v>67.77</v>
      </c>
      <c r="E29" s="34">
        <f t="shared" si="2"/>
        <v>14.23</v>
      </c>
      <c r="F29" s="34">
        <f t="shared" si="1"/>
        <v>82</v>
      </c>
      <c r="L29" s="1"/>
    </row>
    <row r="30" spans="2:12" ht="17.25" customHeight="1">
      <c r="B30" s="19" t="s">
        <v>39</v>
      </c>
      <c r="C30" s="12" t="s">
        <v>30</v>
      </c>
      <c r="D30" s="34">
        <v>5577.21</v>
      </c>
      <c r="E30" s="34">
        <f t="shared" si="2"/>
        <v>1171.21</v>
      </c>
      <c r="F30" s="34">
        <f t="shared" si="1"/>
        <v>6748.42</v>
      </c>
      <c r="L30" s="1"/>
    </row>
    <row r="31" spans="2:12" ht="17.25" customHeight="1">
      <c r="B31" s="19" t="s">
        <v>15</v>
      </c>
      <c r="C31" s="12" t="s">
        <v>30</v>
      </c>
      <c r="D31" s="34">
        <v>0</v>
      </c>
      <c r="E31" s="34">
        <f t="shared" si="2"/>
        <v>0</v>
      </c>
      <c r="F31" s="34">
        <f t="shared" si="1"/>
        <v>0</v>
      </c>
      <c r="L31" s="1"/>
    </row>
    <row r="32" spans="2:12" ht="17.25" customHeight="1">
      <c r="B32" s="19" t="s">
        <v>16</v>
      </c>
      <c r="C32" s="12" t="s">
        <v>30</v>
      </c>
      <c r="D32" s="34">
        <v>0</v>
      </c>
      <c r="E32" s="34">
        <f t="shared" si="2"/>
        <v>0</v>
      </c>
      <c r="F32" s="34">
        <f t="shared" si="1"/>
        <v>0</v>
      </c>
      <c r="L32" s="1"/>
    </row>
    <row r="33" spans="2:12" ht="17.25" customHeight="1">
      <c r="B33" s="19" t="s">
        <v>17</v>
      </c>
      <c r="C33" s="12" t="s">
        <v>30</v>
      </c>
      <c r="D33" s="34">
        <v>0</v>
      </c>
      <c r="E33" s="34">
        <f t="shared" si="2"/>
        <v>0</v>
      </c>
      <c r="F33" s="34">
        <f t="shared" si="1"/>
        <v>0</v>
      </c>
      <c r="L33" s="1"/>
    </row>
    <row r="34" spans="2:12" ht="17.25" customHeight="1">
      <c r="B34" s="19" t="s">
        <v>18</v>
      </c>
      <c r="C34" s="12" t="s">
        <v>30</v>
      </c>
      <c r="D34" s="34">
        <v>0</v>
      </c>
      <c r="E34" s="34">
        <f t="shared" si="2"/>
        <v>0</v>
      </c>
      <c r="F34" s="34">
        <f t="shared" si="1"/>
        <v>0</v>
      </c>
      <c r="L34" s="1"/>
    </row>
    <row r="35" spans="2:12" ht="17.25" customHeight="1">
      <c r="B35" s="19" t="s">
        <v>19</v>
      </c>
      <c r="C35" s="12" t="s">
        <v>30</v>
      </c>
      <c r="D35" s="34">
        <v>0</v>
      </c>
      <c r="E35" s="34">
        <f t="shared" si="2"/>
        <v>0</v>
      </c>
      <c r="F35" s="34">
        <f t="shared" si="1"/>
        <v>0</v>
      </c>
      <c r="L35" s="1"/>
    </row>
    <row r="36" spans="2:12" ht="17.25" customHeight="1">
      <c r="B36" s="19" t="s">
        <v>20</v>
      </c>
      <c r="C36" s="12" t="s">
        <v>30</v>
      </c>
      <c r="D36" s="34">
        <v>0</v>
      </c>
      <c r="E36" s="34">
        <f t="shared" si="2"/>
        <v>0</v>
      </c>
      <c r="F36" s="34">
        <f t="shared" si="1"/>
        <v>0</v>
      </c>
      <c r="L36" s="1"/>
    </row>
    <row r="37" spans="2:12" ht="17.25" customHeight="1">
      <c r="B37" s="19" t="s">
        <v>21</v>
      </c>
      <c r="C37" s="12" t="s">
        <v>30</v>
      </c>
      <c r="D37" s="34">
        <v>1500</v>
      </c>
      <c r="E37" s="34">
        <v>0</v>
      </c>
      <c r="F37" s="34">
        <f t="shared" si="1"/>
        <v>1500</v>
      </c>
      <c r="L37" s="1"/>
    </row>
    <row r="38" spans="2:12" ht="17.25" customHeight="1">
      <c r="B38" s="18" t="s">
        <v>35</v>
      </c>
      <c r="C38" s="12" t="s">
        <v>30</v>
      </c>
      <c r="D38" s="34">
        <v>1349</v>
      </c>
      <c r="E38" s="34">
        <f t="shared" si="2"/>
        <v>283.29000000000002</v>
      </c>
      <c r="F38" s="34">
        <f t="shared" si="1"/>
        <v>1632.29</v>
      </c>
      <c r="L38" s="1"/>
    </row>
    <row r="39" spans="2:12" ht="17.25" customHeight="1">
      <c r="B39" s="18" t="s">
        <v>5</v>
      </c>
      <c r="C39" s="12" t="s">
        <v>30</v>
      </c>
      <c r="D39" s="34">
        <v>81720</v>
      </c>
      <c r="E39" s="34">
        <f t="shared" si="2"/>
        <v>17161.20</v>
      </c>
      <c r="F39" s="34">
        <f t="shared" si="1"/>
        <v>98881.20</v>
      </c>
      <c r="L39" s="1"/>
    </row>
    <row r="40" spans="6:12" ht="12" customHeight="1">
      <c r="F40" s="3"/>
      <c r="L40" s="1"/>
    </row>
    <row r="41" spans="2:10" s="20" customFormat="1" ht="20.25" customHeight="1">
      <c r="B41" s="50" t="s">
        <v>31</v>
      </c>
      <c r="C41" s="51"/>
      <c r="D41" s="26">
        <f>SUMIF($C$19:$C$39,"NE",D19:D39)</f>
        <v>112010.59</v>
      </c>
      <c r="E41" s="26">
        <f>SUMIF($C$19:$C$39,"NE",E19:E39)</f>
        <v>23207.22</v>
      </c>
      <c r="F41" s="26">
        <f>SUMIF($C$19:$C$39,"NE",F19:F39)</f>
        <v>135217.81</v>
      </c>
      <c r="J41" s="21"/>
    </row>
    <row r="42" spans="6:12" ht="12" customHeight="1">
      <c r="F42" s="3"/>
      <c r="L42" s="1"/>
    </row>
    <row r="43" spans="2:10" s="20" customFormat="1" ht="20.25" customHeight="1">
      <c r="B43" s="52" t="s">
        <v>26</v>
      </c>
      <c r="C43" s="52"/>
      <c r="D43" s="26">
        <f>D15-D41</f>
        <v>429655.85</v>
      </c>
      <c r="E43" s="26">
        <f>ROUND((D43-IF(C37="ANO",D37,0))*0.21,2)</f>
        <v>90227.73</v>
      </c>
      <c r="F43" s="26">
        <f>D43+E43</f>
        <v>519883.57999999996</v>
      </c>
      <c r="J43" s="21"/>
    </row>
    <row r="44" spans="2:10" s="20" customFormat="1" ht="12" customHeight="1">
      <c r="B44" s="23"/>
      <c r="C44" s="23"/>
      <c r="D44" s="24"/>
      <c r="E44" s="24"/>
      <c r="F44" s="24"/>
      <c r="J44" s="21"/>
    </row>
    <row r="45" spans="2:10" s="20" customFormat="1" ht="32.25" customHeight="1">
      <c r="B45" s="41" t="s">
        <v>28</v>
      </c>
      <c r="C45" s="42"/>
      <c r="D45" s="27">
        <f>$C$12*D43</f>
        <v>0</v>
      </c>
      <c r="E45" s="27">
        <f t="shared" si="3" ref="E45:F45">$C$12*E43</f>
        <v>0</v>
      </c>
      <c r="F45" s="27">
        <f t="shared" si="3"/>
        <v>0</v>
      </c>
      <c r="J45" s="21"/>
    </row>
    <row r="46" spans="3:12" ht="12.75">
      <c r="C46" s="37"/>
      <c r="D46" s="37"/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0:12" ht="12.75">
      <c r="J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  <row r="92" spans="11:12" ht="12.75">
      <c r="K92" s="3"/>
      <c r="L92" s="1"/>
    </row>
  </sheetData>
  <mergeCells count="12">
    <mergeCell ref="C46:D46"/>
    <mergeCell ref="B18:F18"/>
    <mergeCell ref="B45:C45"/>
    <mergeCell ref="B4:F4"/>
    <mergeCell ref="C7:F7"/>
    <mergeCell ref="C12:F12"/>
    <mergeCell ref="C10:F10"/>
    <mergeCell ref="B14:C14"/>
    <mergeCell ref="B15:C15"/>
    <mergeCell ref="B41:C41"/>
    <mergeCell ref="B43:C43"/>
    <mergeCell ref="C11:F11"/>
  </mergeCells>
  <dataValidations count="3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  <dataValidation type="list" allowBlank="1" showInputMessage="1" showErrorMessage="1" sqref="C10:F10">
      <formula1>List1!$B$9:$B$13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14" sqref="B14"/>
    </sheetView>
  </sheetViews>
  <sheetFormatPr defaultRowHeight="15"/>
  <sheetData>
    <row r="2" ht="15">
      <c r="B2" s="25" t="s">
        <v>27</v>
      </c>
    </row>
    <row r="3" ht="15">
      <c r="B3" s="25" t="s">
        <v>30</v>
      </c>
    </row>
    <row r="5" ht="15">
      <c r="B5" t="s">
        <v>36</v>
      </c>
    </row>
    <row r="6" ht="15">
      <c r="B6" t="s">
        <v>37</v>
      </c>
    </row>
    <row r="9" ht="15">
      <c r="B9" s="35" t="s">
        <v>45</v>
      </c>
    </row>
    <row r="10" ht="15">
      <c r="B10" s="32" t="s">
        <v>46</v>
      </c>
    </row>
    <row r="11" ht="15">
      <c r="B11" s="32" t="s">
        <v>47</v>
      </c>
    </row>
    <row r="12" ht="15">
      <c r="B12" s="32" t="s">
        <v>48</v>
      </c>
    </row>
    <row r="13" ht="15">
      <c r="B13" s="36" t="s">
        <v>49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