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nafta" sheetId="1" r:id="rId2"/>
    <sheet name="List1" sheetId="2" r:id="rId3"/>
  </sheets>
  <definedNames>
    <definedName name="Barva">List1!$B$9:$B$13</definedName>
    <definedName name="Format">#REF!</definedName>
    <definedName name="Kvalita">#REF!</definedName>
    <definedName name="_xlnm.Print_Titles" localSheetId="0">'1B - nafta'!$7:$7</definedName>
    <definedName name="_xlnm.Print_Area" localSheetId="0">'1B - nafta'!$A$1:$G$48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<sst xmlns="http://schemas.openxmlformats.org/spreadsheetml/2006/main" count="73" uniqueCount="49">
  <si>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</si>
  <si>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</si>
  <si>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</si>
  <si>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</si>
  <si>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</si>
  <si>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</si>
  <si>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</si>
  <si>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</si>
  <si>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</si>
  <si>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</si>
  <si>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</si>
  <si>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</si>
  <si>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</si>
  <si>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</si>
  <si>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</si>
  <si>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</si>
  <si>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</si>
  <si>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</si>
  <si>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</si>
  <si>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</si>
  <si>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</si>
  <si>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</si>
  <si>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</si>
  <si>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</si>
  <si>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</si>
  <si>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</si>
  <si>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</si>
  <si>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</si>
  <si>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</si>
  <si>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</si>
  <si>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</si>
  <si>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</si>
  <si>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</si>
  <si>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</si>
  <si>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</si>
  <si>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</si>
  <si>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</si>
  <si>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</si>
  <si>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</si>
  <si>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nafta</t>
  </si>
  <si>
    <t>Příloha č. 1 Kupní smlouvy: Specifikace požadovaného předmětu plnění
 "Nákup osobních automobilů v rámci Centrálního nákupu státu"
Část A</t>
  </si>
  <si>
    <t>Hasicí přístroj pevně uchycený k vozidlu (práškový 1 kg)</t>
  </si>
  <si>
    <t>ŠKODA OCTAVIA COMBI Ambition 1,6 TDI 85 kW 5-stup. mech.</t>
  </si>
  <si>
    <t>ŠKODA</t>
  </si>
  <si>
    <t>Bílá</t>
  </si>
  <si>
    <t>Červená</t>
  </si>
  <si>
    <t>Černá</t>
  </si>
  <si>
    <t>Hnědá</t>
  </si>
  <si>
    <t>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</si>
</sst>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pane="topLeft" activeCell="C10" sqref="C10:F10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38" t="s">
        <v>40</v>
      </c>
      <c r="C4" s="38"/>
      <c r="D4" s="38"/>
      <c r="E4" s="38"/>
      <c r="F4" s="38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9" t="s">
        <v>39</v>
      </c>
      <c r="D7" s="39"/>
      <c r="E7" s="39"/>
      <c r="F7" s="39"/>
    </row>
    <row r="8" spans="2:6" s="6" customFormat="1" ht="17.25" customHeight="1">
      <c r="B8" s="17" t="s">
        <v>1</v>
      </c>
      <c r="C8" s="39" t="s">
        <v>43</v>
      </c>
      <c r="D8" s="39"/>
      <c r="E8" s="39"/>
      <c r="F8" s="39"/>
    </row>
    <row r="9" spans="2:6" s="6" customFormat="1" ht="17.25" customHeight="1">
      <c r="B9" s="17" t="s">
        <v>0</v>
      </c>
      <c r="C9" s="40" t="s">
        <v>42</v>
      </c>
      <c r="D9" s="41"/>
      <c r="E9" s="41"/>
      <c r="F9" s="42"/>
    </row>
    <row r="10" spans="2:6" s="6" customFormat="1" ht="17.25" customHeight="1">
      <c r="B10" s="22" t="s">
        <v>29</v>
      </c>
      <c r="C10" s="39"/>
      <c r="D10" s="39"/>
      <c r="E10" s="39"/>
      <c r="F10" s="39"/>
    </row>
    <row r="11" spans="2:6" s="6" customFormat="1" ht="17.25" customHeight="1">
      <c r="B11" s="22" t="s">
        <v>32</v>
      </c>
      <c r="C11" s="39"/>
      <c r="D11" s="39"/>
      <c r="E11" s="39"/>
      <c r="F11" s="39"/>
    </row>
    <row r="12" spans="2:6" s="6" customFormat="1" ht="17.25" customHeight="1">
      <c r="B12" s="17" t="s">
        <v>3</v>
      </c>
      <c r="C12" s="43"/>
      <c r="D12" s="43"/>
      <c r="E12" s="43"/>
      <c r="F12" s="43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4" t="s">
        <v>4</v>
      </c>
      <c r="C14" s="45"/>
      <c r="D14" s="13" t="s">
        <v>23</v>
      </c>
      <c r="E14" s="13" t="s">
        <v>24</v>
      </c>
      <c r="F14" s="16" t="s">
        <v>25</v>
      </c>
      <c r="L14" s="1"/>
    </row>
    <row r="15" spans="2:10" s="20" customFormat="1" ht="36" customHeight="1">
      <c r="B15" s="46" t="s">
        <v>38</v>
      </c>
      <c r="C15" s="47"/>
      <c r="D15" s="25">
        <v>450220.80</v>
      </c>
      <c r="E15" s="25">
        <f>ROUND((D15-D36)*0.21,2)</f>
        <v>94231.37</v>
      </c>
      <c r="F15" s="25">
        <f>D15+E15</f>
        <v>544452.16999999993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22</v>
      </c>
      <c r="D17" s="13" t="s">
        <v>23</v>
      </c>
      <c r="E17" s="13" t="s">
        <v>24</v>
      </c>
      <c r="F17" s="16" t="s">
        <v>25</v>
      </c>
    </row>
    <row r="18" spans="2:12" ht="17.25" customHeight="1">
      <c r="B18" s="33" t="s">
        <v>6</v>
      </c>
      <c r="C18" s="34"/>
      <c r="D18" s="34"/>
      <c r="E18" s="34"/>
      <c r="F18" s="35"/>
      <c r="L18" s="1"/>
    </row>
    <row r="19" spans="2:6" s="6" customFormat="1" ht="30" customHeight="1">
      <c r="B19" s="19" t="s">
        <v>41</v>
      </c>
      <c r="C19" s="12" t="s">
        <v>30</v>
      </c>
      <c r="D19" s="27">
        <v>1045.81</v>
      </c>
      <c r="E19" s="27">
        <f>ROUND(D19*0.21,2)</f>
        <v>219.62</v>
      </c>
      <c r="F19" s="27">
        <f t="shared" si="0" ref="F19:F38">D19+E19</f>
        <v>1265.4299999999998</v>
      </c>
    </row>
    <row r="20" spans="2:12" ht="25.5">
      <c r="B20" s="19" t="s">
        <v>33</v>
      </c>
      <c r="C20" s="12" t="s">
        <v>30</v>
      </c>
      <c r="D20" s="27">
        <v>0</v>
      </c>
      <c r="E20" s="27">
        <f t="shared" si="1" ref="E20:E38">ROUND(D20*0.21,2)</f>
        <v>0</v>
      </c>
      <c r="F20" s="27">
        <f t="shared" si="0"/>
        <v>0</v>
      </c>
      <c r="L20" s="1"/>
    </row>
    <row r="21" spans="2:12" ht="17.25" customHeight="1">
      <c r="B21" s="19" t="s">
        <v>34</v>
      </c>
      <c r="C21" s="12" t="s">
        <v>30</v>
      </c>
      <c r="D21" s="27">
        <v>0</v>
      </c>
      <c r="E21" s="27">
        <f t="shared" si="1"/>
        <v>0</v>
      </c>
      <c r="F21" s="27">
        <f t="shared" si="0"/>
        <v>0</v>
      </c>
      <c r="L21" s="1"/>
    </row>
    <row r="22" spans="2:12" ht="17.25" customHeight="1">
      <c r="B22" s="19" t="s">
        <v>7</v>
      </c>
      <c r="C22" s="12" t="s">
        <v>30</v>
      </c>
      <c r="D22" s="27">
        <v>6484.02</v>
      </c>
      <c r="E22" s="27">
        <f t="shared" si="1"/>
        <v>1361.64</v>
      </c>
      <c r="F22" s="27">
        <f t="shared" si="0"/>
        <v>7845.6600000000008</v>
      </c>
      <c r="L22" s="1"/>
    </row>
    <row r="23" spans="2:12" ht="17.25" customHeight="1">
      <c r="B23" s="19" t="s">
        <v>8</v>
      </c>
      <c r="C23" s="12" t="s">
        <v>30</v>
      </c>
      <c r="D23" s="27">
        <v>0</v>
      </c>
      <c r="E23" s="27">
        <f t="shared" si="1"/>
        <v>0</v>
      </c>
      <c r="F23" s="27">
        <f t="shared" si="0"/>
        <v>0</v>
      </c>
      <c r="L23" s="1"/>
    </row>
    <row r="24" spans="2:12" ht="17.25" customHeight="1">
      <c r="B24" s="19" t="s">
        <v>9</v>
      </c>
      <c r="C24" s="12" t="s">
        <v>30</v>
      </c>
      <c r="D24" s="27">
        <v>9569.16</v>
      </c>
      <c r="E24" s="27">
        <f t="shared" si="1"/>
        <v>2009.52</v>
      </c>
      <c r="F24" s="27">
        <f t="shared" si="0"/>
        <v>11578.68</v>
      </c>
      <c r="L24" s="1"/>
    </row>
    <row r="25" spans="2:12" ht="25.5">
      <c r="B25" s="19" t="s">
        <v>10</v>
      </c>
      <c r="C25" s="12" t="s">
        <v>30</v>
      </c>
      <c r="D25" s="27">
        <v>2776.03</v>
      </c>
      <c r="E25" s="27">
        <f t="shared" si="1"/>
        <v>582.97</v>
      </c>
      <c r="F25" s="27">
        <f t="shared" si="0"/>
        <v>3359</v>
      </c>
      <c r="L25" s="1"/>
    </row>
    <row r="26" spans="2:12" ht="25.5">
      <c r="B26" s="19" t="s">
        <v>11</v>
      </c>
      <c r="C26" s="12" t="s">
        <v>30</v>
      </c>
      <c r="D26" s="27">
        <v>0</v>
      </c>
      <c r="E26" s="27">
        <f t="shared" si="1"/>
        <v>0</v>
      </c>
      <c r="F26" s="27">
        <f t="shared" si="0"/>
        <v>0</v>
      </c>
      <c r="L26" s="1"/>
    </row>
    <row r="27" spans="2:12" ht="17.25" customHeight="1">
      <c r="B27" s="19" t="s">
        <v>12</v>
      </c>
      <c r="C27" s="12" t="s">
        <v>30</v>
      </c>
      <c r="D27" s="27">
        <v>777.69</v>
      </c>
      <c r="E27" s="27">
        <f t="shared" si="1"/>
        <v>163.31</v>
      </c>
      <c r="F27" s="27">
        <f t="shared" si="0"/>
        <v>941</v>
      </c>
      <c r="L27" s="1"/>
    </row>
    <row r="28" spans="2:12" ht="17.25" customHeight="1">
      <c r="B28" s="19" t="s">
        <v>13</v>
      </c>
      <c r="C28" s="12" t="s">
        <v>30</v>
      </c>
      <c r="D28" s="27">
        <v>1590.91</v>
      </c>
      <c r="E28" s="27">
        <f t="shared" si="1"/>
        <v>334.09</v>
      </c>
      <c r="F28" s="27">
        <f t="shared" si="0"/>
        <v>1925</v>
      </c>
      <c r="L28" s="1"/>
    </row>
    <row r="29" spans="2:12" ht="17.25" customHeight="1">
      <c r="B29" s="19" t="s">
        <v>14</v>
      </c>
      <c r="C29" s="12" t="s">
        <v>30</v>
      </c>
      <c r="D29" s="27">
        <v>167.77</v>
      </c>
      <c r="E29" s="27">
        <f t="shared" si="1"/>
        <v>35.229999999999997</v>
      </c>
      <c r="F29" s="27">
        <f t="shared" si="0"/>
        <v>203</v>
      </c>
      <c r="L29" s="1"/>
    </row>
    <row r="30" spans="2:12" ht="17.25" customHeight="1">
      <c r="B30" s="19" t="s">
        <v>15</v>
      </c>
      <c r="C30" s="12" t="s">
        <v>30</v>
      </c>
      <c r="D30" s="27">
        <v>0</v>
      </c>
      <c r="E30" s="27">
        <f t="shared" si="1"/>
        <v>0</v>
      </c>
      <c r="F30" s="27">
        <f t="shared" si="0"/>
        <v>0</v>
      </c>
      <c r="L30" s="1"/>
    </row>
    <row r="31" spans="2:12" ht="17.25" customHeight="1">
      <c r="B31" s="19" t="s">
        <v>16</v>
      </c>
      <c r="C31" s="12" t="s">
        <v>30</v>
      </c>
      <c r="D31" s="27">
        <v>0</v>
      </c>
      <c r="E31" s="27">
        <f t="shared" si="1"/>
        <v>0</v>
      </c>
      <c r="F31" s="27">
        <f t="shared" si="0"/>
        <v>0</v>
      </c>
      <c r="L31" s="1"/>
    </row>
    <row r="32" spans="2:12" ht="17.25" customHeight="1">
      <c r="B32" s="19" t="s">
        <v>17</v>
      </c>
      <c r="C32" s="12" t="s">
        <v>30</v>
      </c>
      <c r="D32" s="27">
        <v>0</v>
      </c>
      <c r="E32" s="27">
        <f t="shared" si="1"/>
        <v>0</v>
      </c>
      <c r="F32" s="27">
        <f t="shared" si="0"/>
        <v>0</v>
      </c>
      <c r="L32" s="1"/>
    </row>
    <row r="33" spans="2:12" ht="17.25" customHeight="1">
      <c r="B33" s="19" t="s">
        <v>18</v>
      </c>
      <c r="C33" s="12" t="s">
        <v>30</v>
      </c>
      <c r="D33" s="27">
        <v>0</v>
      </c>
      <c r="E33" s="27">
        <f t="shared" si="1"/>
        <v>0</v>
      </c>
      <c r="F33" s="27">
        <f t="shared" si="0"/>
        <v>0</v>
      </c>
      <c r="L33" s="1"/>
    </row>
    <row r="34" spans="2:12" ht="17.25" customHeight="1">
      <c r="B34" s="19" t="s">
        <v>19</v>
      </c>
      <c r="C34" s="12" t="s">
        <v>30</v>
      </c>
      <c r="D34" s="27">
        <v>0</v>
      </c>
      <c r="E34" s="27">
        <f t="shared" si="1"/>
        <v>0</v>
      </c>
      <c r="F34" s="27">
        <f t="shared" si="0"/>
        <v>0</v>
      </c>
      <c r="L34" s="1"/>
    </row>
    <row r="35" spans="2:12" ht="17.25" customHeight="1">
      <c r="B35" s="19" t="s">
        <v>20</v>
      </c>
      <c r="C35" s="12" t="s">
        <v>30</v>
      </c>
      <c r="D35" s="27">
        <v>0</v>
      </c>
      <c r="E35" s="27">
        <f t="shared" si="1"/>
        <v>0</v>
      </c>
      <c r="F35" s="27">
        <f t="shared" si="0"/>
        <v>0</v>
      </c>
      <c r="L35" s="1"/>
    </row>
    <row r="36" spans="2:12" ht="17.25" customHeight="1">
      <c r="B36" s="19" t="s">
        <v>21</v>
      </c>
      <c r="C36" s="12" t="s">
        <v>30</v>
      </c>
      <c r="D36" s="27">
        <v>1500</v>
      </c>
      <c r="E36" s="27">
        <v>0</v>
      </c>
      <c r="F36" s="27">
        <f t="shared" si="0"/>
        <v>1500</v>
      </c>
      <c r="L36" s="1"/>
    </row>
    <row r="37" spans="2:12" ht="17.25" customHeight="1">
      <c r="B37" s="18" t="s">
        <v>35</v>
      </c>
      <c r="C37" s="12" t="s">
        <v>30</v>
      </c>
      <c r="D37" s="27">
        <v>1349</v>
      </c>
      <c r="E37" s="27">
        <f t="shared" si="1"/>
        <v>283.29000000000002</v>
      </c>
      <c r="F37" s="27">
        <f t="shared" si="0"/>
        <v>1632.29</v>
      </c>
      <c r="L37" s="1"/>
    </row>
    <row r="38" spans="2:12" ht="17.25" customHeight="1">
      <c r="B38" s="18" t="s">
        <v>5</v>
      </c>
      <c r="C38" s="12" t="s">
        <v>30</v>
      </c>
      <c r="D38" s="27">
        <v>68856</v>
      </c>
      <c r="E38" s="27">
        <f t="shared" si="1"/>
        <v>14459.76</v>
      </c>
      <c r="F38" s="27">
        <f t="shared" si="0"/>
        <v>83315.759999999995</v>
      </c>
      <c r="L38" s="1"/>
    </row>
    <row r="39" spans="6:12" ht="12" customHeight="1">
      <c r="F39" s="3"/>
      <c r="L39" s="1"/>
    </row>
    <row r="40" spans="2:10" s="20" customFormat="1" ht="20.25" customHeight="1">
      <c r="B40" s="48" t="s">
        <v>31</v>
      </c>
      <c r="C40" s="49"/>
      <c r="D40" s="26">
        <f>SUMIF($C$19:$C$38,"NE",D19:D38)</f>
        <v>94116.39</v>
      </c>
      <c r="E40" s="26">
        <f>SUMIF($C$19:$C$38,"NE",E19:E38)</f>
        <v>19449.43</v>
      </c>
      <c r="F40" s="26">
        <f>SUMIF($C$19:$C$38,"NE",F19:F38)</f>
        <v>113565.81999999999</v>
      </c>
      <c r="J40" s="21"/>
    </row>
    <row r="41" spans="4:12" ht="12" customHeight="1">
      <c r="D41" s="28"/>
      <c r="E41" s="28"/>
      <c r="F41" s="28"/>
      <c r="L41" s="1"/>
    </row>
    <row r="42" spans="2:10" s="20" customFormat="1" ht="20.25" customHeight="1">
      <c r="B42" s="50" t="s">
        <v>26</v>
      </c>
      <c r="C42" s="50"/>
      <c r="D42" s="26">
        <f>D15-D40</f>
        <v>356104.41</v>
      </c>
      <c r="E42" s="26">
        <f>ROUND((D42-IF(C36="ANO",D36,0))*0.21,2)</f>
        <v>74781.929999999993</v>
      </c>
      <c r="F42" s="26">
        <f>D42+E42</f>
        <v>430886.33999999997</v>
      </c>
      <c r="J42" s="21"/>
    </row>
    <row r="43" spans="2:10" s="20" customFormat="1" ht="12" customHeight="1">
      <c r="B43" s="23"/>
      <c r="C43" s="23"/>
      <c r="D43" s="29"/>
      <c r="E43" s="29"/>
      <c r="F43" s="29"/>
      <c r="J43" s="21"/>
    </row>
    <row r="44" spans="2:10" s="20" customFormat="1" ht="32.25" customHeight="1">
      <c r="B44" s="36" t="s">
        <v>28</v>
      </c>
      <c r="C44" s="37"/>
      <c r="D44" s="30">
        <f>$C$12*D42</f>
        <v>0</v>
      </c>
      <c r="E44" s="30">
        <f t="shared" si="2" ref="E44">$C$12*E42</f>
        <v>0</v>
      </c>
      <c r="F44" s="30">
        <f>$C$12*F42</f>
        <v>0</v>
      </c>
      <c r="J44" s="21"/>
    </row>
    <row r="45" spans="3:12" ht="12.75">
      <c r="C45" s="32"/>
      <c r="D45" s="32"/>
      <c r="J45" s="3"/>
      <c r="L45" s="1"/>
    </row>
    <row r="46" spans="10:12" ht="12.75"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1:12" ht="12.75">
      <c r="K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3">
    <dataValidation type="list" allowBlank="1" showInputMessage="1" showErrorMessage="1" sqref="C19:C38">
      <formula1>Pozadavek</formula1>
    </dataValidation>
    <dataValidation type="list" allowBlank="1" showInputMessage="1" showErrorMessage="1" sqref="C10:F10">
      <formula1>Barva</formula1>
    </dataValidation>
    <dataValidation type="list" allowBlank="1" showInputMessage="1" showErrorMessage="1" sqref="C11:F11">
      <formula1>List1!$B$5:$B$6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9" sqref="B9:B13"/>
    </sheetView>
  </sheetViews>
  <sheetFormatPr defaultRowHeight="15"/>
  <sheetData>
    <row r="2" ht="15">
      <c r="B2" s="24" t="s">
        <v>27</v>
      </c>
    </row>
    <row r="3" ht="15">
      <c r="B3" s="24" t="s">
        <v>30</v>
      </c>
    </row>
    <row r="5" ht="15">
      <c r="B5" t="s">
        <v>36</v>
      </c>
    </row>
    <row r="6" ht="15">
      <c r="B6" t="s">
        <v>37</v>
      </c>
    </row>
    <row r="9" ht="15">
      <c r="B9" s="31" t="s">
        <v>48</v>
      </c>
    </row>
    <row r="10" ht="15">
      <c r="B10" t="s">
        <v>44</v>
      </c>
    </row>
    <row r="11" ht="15">
      <c r="B11" t="s">
        <v>45</v>
      </c>
    </row>
    <row r="12" ht="15">
      <c r="B12" t="s">
        <v>46</v>
      </c>
    </row>
    <row r="13" ht="15">
      <c r="B13" t="s">
        <v>47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