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Odbor35\Odd3501\A_LEGISLATIVA\01_LEG_CR\38_Koncepční novela\99_Corporate Bond Scorecard\Verze 2.0_drobná oprava\"/>
    </mc:Choice>
  </mc:AlternateContent>
  <workbookProtection workbookAlgorithmName="SHA-512" workbookHashValue="xNLqonFwrDKWwHFpVi706+Z9RnChO4BdQ4N9oLuHaj6aUCWXuGop8MfGQ0/lMumKmL1B9YFOsDMEHSmDgYJ2ww==" workbookSaltValue="7M7U5PsB75gwCVQk1pdt3g==" workbookSpinCount="100000" lockStructure="1"/>
  <bookViews>
    <workbookView xWindow="-105" yWindow="-105" windowWidth="19425" windowHeight="10425"/>
  </bookViews>
  <sheets>
    <sheet name="CBS 2.0" sheetId="1" r:id="rId1"/>
    <sheet name="Lis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" l="1"/>
  <c r="C11" i="1" l="1"/>
  <c r="B22" i="1" l="1"/>
  <c r="C8" i="1"/>
  <c r="B26" i="1" l="1"/>
  <c r="C26" i="1" s="1"/>
  <c r="B25" i="1"/>
  <c r="C10" i="1"/>
  <c r="C13" i="1"/>
  <c r="B24" i="1"/>
  <c r="C9" i="1"/>
  <c r="C7" i="1"/>
  <c r="C24" i="1" l="1"/>
  <c r="C25" i="1"/>
  <c r="C6" i="1"/>
  <c r="C15" i="1"/>
  <c r="C14" i="1"/>
  <c r="C27" i="1" l="1"/>
  <c r="C4" i="1" s="1"/>
  <c r="B4" i="1" s="1"/>
</calcChain>
</file>

<file path=xl/sharedStrings.xml><?xml version="1.0" encoding="utf-8"?>
<sst xmlns="http://schemas.openxmlformats.org/spreadsheetml/2006/main" count="47" uniqueCount="38">
  <si>
    <t>Ano</t>
  </si>
  <si>
    <t>Ne</t>
  </si>
  <si>
    <t>Stát</t>
  </si>
  <si>
    <t>Jiný</t>
  </si>
  <si>
    <t>Dostupná rozvaha a výkaz zisků a ztrát (vyberte)</t>
  </si>
  <si>
    <t>Dostupný výkaz cashflow (vyberte)</t>
  </si>
  <si>
    <t>Dostupná výroční zpráva a výhled do budoucna (vyberte)</t>
  </si>
  <si>
    <t>Vlastník společnosti (vyberte)</t>
  </si>
  <si>
    <t>EBITDA</t>
  </si>
  <si>
    <t>Finančně-analytická část (výstup - výpočty a body)</t>
  </si>
  <si>
    <t>EBITDA marže (EBITDA/Tržby)</t>
  </si>
  <si>
    <t>Dluh/EBITDA</t>
  </si>
  <si>
    <t>Výsledek hospodaření před zdaněním (doplňte v tis. Kč)</t>
  </si>
  <si>
    <t>Nákladové úroky (doplňte v tis. Kč)</t>
  </si>
  <si>
    <t>Odpisy (doplňte v tis. Kč)</t>
  </si>
  <si>
    <t>Cizí zdroje (doplňte v tis. Kč)</t>
  </si>
  <si>
    <t>Prospekt schválený orgánem dohledu emitenta (např ČNB)</t>
  </si>
  <si>
    <t>Doba fungování společnosti (vyberte)</t>
  </si>
  <si>
    <t>Distributor a aranžér emise (vyberte)</t>
  </si>
  <si>
    <t>Zajištění emise (vyberte)</t>
  </si>
  <si>
    <t>Velké instituce pod dohledem ČNB (např. banky)</t>
  </si>
  <si>
    <t>Další instituce pod dohledem ČNB (např. nebankovní OCP)</t>
  </si>
  <si>
    <t>Instituce a osoby, které nejsou pod dohledem ČNB</t>
  </si>
  <si>
    <t>Známá instituce/management nebo fyzická osoba</t>
  </si>
  <si>
    <t>Ostatní</t>
  </si>
  <si>
    <t>Ukazatel úrokového krytí (EBIT/úroky)</t>
  </si>
  <si>
    <t>Tržby z prodeje výrobků a služeb (doplňte v tis. Kč)</t>
  </si>
  <si>
    <t>Tržby za prodej zboží (doplňte v tis. Kč)</t>
  </si>
  <si>
    <t>Velikost společnosti (dle tržeb)</t>
  </si>
  <si>
    <t>Pokračování - Scorecard BEZ ratingu (analytická část)</t>
  </si>
  <si>
    <t>V kalkulačce skóre ke Scorecardu korporátních dluhopisů 2.0 níže se nacházejí jednotlivé oblasti Scorecardu BEZ ratingu. Bílá pole vždy vyžadují určitou formu vyplnění a šedívá pole jsou uzamčena pro automatické výpočty. Investor, který chce Scorecard využít, jednotlivá pole doplní buď výběrem z rozbalovacího menu či doplněním dohledané číselné hodnoty. Po vyplnění všech bílých polí, kalkulačka automaticky spočítá skóre emise nebo emitenta a okomentuje toto skóre po vzoru Scorecardu.</t>
  </si>
  <si>
    <t>Introduction</t>
  </si>
  <si>
    <t>Company</t>
  </si>
  <si>
    <t>Doplňte</t>
  </si>
  <si>
    <t>Skóre</t>
  </si>
  <si>
    <t>Koméntář</t>
  </si>
  <si>
    <t>Scorecard BEZ ratingu (kvalitativní část)</t>
  </si>
  <si>
    <t>Kovenanty (vyberte)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</si>
</sst>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thick">
        <color theme="0"/>
      </right>
      <top style="medium">
        <color indexed="64"/>
      </top>
      <bottom style="medium">
        <color theme="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hidden="1"/>
    </xf>
    <xf numFmtId="3" fontId="0" fillId="3" borderId="2" xfId="0" applyNumberFormat="1" applyFill="1" applyBorder="1" applyAlignment="1" applyProtection="1">
      <alignment horizontal="center"/>
      <protection hidden="1"/>
    </xf>
    <xf numFmtId="0" fontId="0" fillId="2" borderId="0" xfId="0" applyFill="1"/>
    <xf numFmtId="0" fontId="0" fillId="3" borderId="7" xfId="0" applyFill="1" applyBorder="1" applyProtection="1"/>
    <xf numFmtId="0" fontId="0" fillId="3" borderId="7" xfId="0" applyFill="1" applyBorder="1" applyProtection="1">
      <protection hidden="1"/>
    </xf>
    <xf numFmtId="0" fontId="0" fillId="3" borderId="8" xfId="0" applyFill="1" applyBorder="1" applyProtection="1">
      <protection hidden="1"/>
    </xf>
    <xf numFmtId="0" fontId="0" fillId="3" borderId="10" xfId="0" applyFill="1" applyBorder="1" applyAlignment="1" applyProtection="1">
      <alignment horizontal="center"/>
      <protection hidden="1"/>
    </xf>
    <xf numFmtId="0" fontId="0" fillId="3" borderId="11" xfId="0" applyFill="1" applyBorder="1" applyAlignment="1" applyProtection="1">
      <alignment horizontal="center"/>
      <protection hidden="1"/>
    </xf>
    <xf numFmtId="0" fontId="0" fillId="3" borderId="9" xfId="0" applyFill="1" applyBorder="1"/>
    <xf numFmtId="3" fontId="0" fillId="3" borderId="9" xfId="0" applyNumberFormat="1" applyFill="1" applyBorder="1"/>
    <xf numFmtId="0" fontId="0" fillId="3" borderId="9" xfId="0" applyFill="1" applyBorder="1" applyAlignment="1" applyProtection="1">
      <alignment horizontal="center" vertical="center"/>
      <protection hidden="1"/>
    </xf>
    <xf numFmtId="0" fontId="0" fillId="3" borderId="12" xfId="0" applyFill="1" applyBorder="1" applyProtection="1">
      <protection hidden="1"/>
    </xf>
    <xf numFmtId="2" fontId="0" fillId="3" borderId="13" xfId="0" applyNumberFormat="1" applyFill="1" applyBorder="1" applyAlignment="1" applyProtection="1">
      <alignment horizontal="center"/>
      <protection hidden="1"/>
    </xf>
    <xf numFmtId="0" fontId="0" fillId="3" borderId="14" xfId="0" applyFill="1" applyBorder="1" applyAlignment="1" applyProtection="1">
      <alignment horizontal="center"/>
      <protection hidden="1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1" fillId="2" borderId="15" xfId="0" applyFont="1" applyFill="1" applyBorder="1" applyAlignment="1" applyProtection="1">
      <alignment horizontal="center"/>
      <protection hidden="1"/>
    </xf>
    <xf numFmtId="0" fontId="1" fillId="2" borderId="16" xfId="0" applyFont="1" applyFill="1" applyBorder="1" applyAlignment="1" applyProtection="1">
      <alignment horizontal="center"/>
      <protection hidden="1"/>
    </xf>
    <xf numFmtId="0" fontId="1" fillId="2" borderId="17" xfId="0" applyFont="1" applyFill="1" applyBorder="1" applyAlignment="1" applyProtection="1">
      <alignment horizontal="center"/>
      <protection hidden="1"/>
    </xf>
    <xf numFmtId="0" fontId="0" fillId="3" borderId="6" xfId="0" applyFill="1" applyBorder="1" applyProtection="1">
      <protection hidden="1"/>
    </xf>
    <xf numFmtId="3" fontId="0" fillId="3" borderId="0" xfId="0" applyNumberFormat="1" applyFill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0" fillId="3" borderId="19" xfId="0" applyFill="1" applyBorder="1" applyProtection="1"/>
    <xf numFmtId="0" fontId="0" fillId="3" borderId="20" xfId="0" applyFill="1" applyBorder="1" applyProtection="1"/>
    <xf numFmtId="0" fontId="0" fillId="3" borderId="20" xfId="0" applyFill="1" applyBorder="1" applyProtection="1">
      <protection hidden="1"/>
    </xf>
    <xf numFmtId="0" fontId="0" fillId="3" borderId="21" xfId="0" applyFill="1" applyBorder="1" applyProtection="1">
      <protection hidden="1"/>
    </xf>
    <xf numFmtId="3" fontId="0" fillId="0" borderId="5" xfId="0" applyNumberFormat="1" applyBorder="1" applyAlignment="1" applyProtection="1">
      <alignment horizontal="center"/>
      <protection locked="0"/>
    </xf>
    <xf numFmtId="3" fontId="0" fillId="0" borderId="3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vertical="center"/>
      <protection hidden="1"/>
    </xf>
    <xf numFmtId="0" fontId="0" fillId="3" borderId="0" xfId="0" applyFill="1" applyBorder="1" applyProtection="1"/>
    <xf numFmtId="0" fontId="0" fillId="4" borderId="23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/>
      <protection hidden="1"/>
    </xf>
    <xf numFmtId="0" fontId="1" fillId="2" borderId="16" xfId="0" applyFont="1" applyFill="1" applyBorder="1" applyAlignment="1" applyProtection="1">
      <alignment horizontal="center"/>
      <protection hidden="1"/>
    </xf>
    <xf numFmtId="0" fontId="1" fillId="2" borderId="17" xfId="0" applyFont="1" applyFill="1" applyBorder="1" applyAlignment="1" applyProtection="1">
      <alignment horizontal="center"/>
      <protection hidden="1"/>
    </xf>
    <xf numFmtId="0" fontId="1" fillId="2" borderId="24" xfId="0" applyFont="1" applyFill="1" applyBorder="1" applyAlignment="1" applyProtection="1">
      <alignment horizontal="center"/>
      <protection hidden="1"/>
    </xf>
    <xf numFmtId="0" fontId="1" fillId="2" borderId="25" xfId="0" applyFont="1" applyFill="1" applyBorder="1" applyAlignment="1" applyProtection="1">
      <alignment horizontal="center"/>
      <protection hidden="1"/>
    </xf>
    <xf numFmtId="0" fontId="1" fillId="2" borderId="26" xfId="0" applyFont="1" applyFill="1" applyBorder="1" applyAlignment="1" applyProtection="1">
      <alignment horizontal="center"/>
      <protection hidden="1"/>
    </xf>
    <xf numFmtId="0" fontId="3" fillId="0" borderId="27" xfId="0" applyFont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10" fontId="0" fillId="3" borderId="4" xfId="1" applyNumberFormat="1" applyFont="1" applyFill="1" applyBorder="1" applyAlignment="1" applyProtection="1">
      <alignment horizontal="center"/>
      <protection hidden="1"/>
    </xf>
  </cellXfs>
  <cellStyles count="2">
    <cellStyle name="Normální" xfId="0" builtinId="0"/>
    <cellStyle name="Procenta" xfId="1" builtinId="5"/>
  </cellStyles>
  <dxfs count="5">
    <dxf>
      <numFmt numFmtId="0" formatCode="General"/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2D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0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9073</xdr:colOff>
      <xdr:row>9</xdr:row>
      <xdr:rowOff>200150</xdr:rowOff>
    </xdr:from>
    <xdr:to>
      <xdr:col>8</xdr:col>
      <xdr:colOff>190048</xdr:colOff>
      <xdr:row>13</xdr:row>
      <xdr:rowOff>152286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C6D81A08-2DFC-4C1F-8700-075C4132D7D2}"/>
            </a:ext>
          </a:extLst>
        </xdr:cNvPr>
        <xdr:cNvGrpSpPr/>
      </xdr:nvGrpSpPr>
      <xdr:grpSpPr>
        <a:xfrm>
          <a:off x="8545854" y="3310063"/>
          <a:ext cx="4288632" cy="747473"/>
          <a:chOff x="254586" y="3329345"/>
          <a:chExt cx="3360624" cy="526247"/>
        </a:xfrm>
      </xdr:grpSpPr>
      <xdr:pic>
        <xdr:nvPicPr>
          <xdr:cNvPr id="3" name="Obrázek 2">
            <a:extLst>
              <a:ext uri="{FF2B5EF4-FFF2-40B4-BE49-F238E27FC236}">
                <a16:creationId xmlns:a16="http://schemas.microsoft.com/office/drawing/2014/main" id="{5B8A6218-1E8A-434C-9147-1F1664A3B3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9934" b="93377" l="2165" r="89827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4586" y="3329345"/>
            <a:ext cx="1615998" cy="52624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Rectangle 39">
            <a:extLst>
              <a:ext uri="{FF2B5EF4-FFF2-40B4-BE49-F238E27FC236}">
                <a16:creationId xmlns:a16="http://schemas.microsoft.com/office/drawing/2014/main" id="{F1BEFAF8-82AF-4067-863C-8EE11F0A7502}"/>
              </a:ext>
            </a:extLst>
          </xdr:cNvPr>
          <xdr:cNvSpPr/>
        </xdr:nvSpPr>
        <xdr:spPr>
          <a:xfrm>
            <a:off x="715441" y="3388940"/>
            <a:ext cx="2899769" cy="376930"/>
          </a:xfrm>
          <a:prstGeom prst="rect">
            <a:avLst/>
          </a:prstGeom>
        </xdr:spPr>
        <xdr:txBody>
          <a:bodyPr wrap="square" lIns="91440" tIns="45720" rIns="91440" bIns="45720">
            <a:sp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cs-CZ" sz="1333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Ministerstvo financí</a:t>
            </a:r>
          </a:p>
          <a:p>
            <a:r>
              <a:rPr lang="cs-CZ" sz="1333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České republiky</a:t>
            </a:r>
          </a:p>
        </xdr:txBody>
      </xdr:sp>
    </xdr:grpSp>
    <xdr:clientData/>
  </xdr:twoCellAnchor>
  <xdr:twoCellAnchor>
    <xdr:from>
      <xdr:col>3</xdr:col>
      <xdr:colOff>381002</xdr:colOff>
      <xdr:row>6</xdr:row>
      <xdr:rowOff>172363</xdr:rowOff>
    </xdr:from>
    <xdr:to>
      <xdr:col>6</xdr:col>
      <xdr:colOff>535215</xdr:colOff>
      <xdr:row>11</xdr:row>
      <xdr:rowOff>10906</xdr:rowOff>
    </xdr:to>
    <xdr:sp macro="" textlink="">
      <xdr:nvSpPr>
        <xdr:cNvPr id="5" name="Rectangle 39">
          <a:extLst>
            <a:ext uri="{FF2B5EF4-FFF2-40B4-BE49-F238E27FC236}">
              <a16:creationId xmlns:a16="http://schemas.microsoft.com/office/drawing/2014/main" id="{5A4D225E-A7E8-4059-AE39-E8129F0234D2}"/>
            </a:ext>
          </a:extLst>
        </xdr:cNvPr>
        <xdr:cNvSpPr/>
      </xdr:nvSpPr>
      <xdr:spPr>
        <a:xfrm>
          <a:off x="8091716" y="1868720"/>
          <a:ext cx="3673928" cy="564257"/>
        </a:xfrm>
        <a:prstGeom prst="rect">
          <a:avLst/>
        </a:prstGeom>
      </xdr:spPr>
      <xdr:txBody>
        <a:bodyPr wrap="square" lIns="91440" tIns="45720" rIns="91440" bIns="45720">
          <a:spAutoFit/>
        </a:bodyPr>
        <a:lstStyle>
          <a:defPPr>
            <a:defRPr lang="cs-CZ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cs-CZ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Kalkulačka</a:t>
          </a:r>
          <a:r>
            <a:rPr lang="cs-CZ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skóre ke </a:t>
          </a:r>
          <a:r>
            <a:rPr lang="cs-CZ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Scorecardu korporátních dluhopisů</a:t>
          </a:r>
          <a:r>
            <a:rPr lang="en-GB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cs-CZ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2.0</a:t>
          </a:r>
        </a:p>
      </xdr:txBody>
    </xdr:sp>
    <xdr:clientData/>
  </xdr:twoCellAnchor>
  <xdr:twoCellAnchor>
    <xdr:from>
      <xdr:col>4</xdr:col>
      <xdr:colOff>3797</xdr:colOff>
      <xdr:row>9</xdr:row>
      <xdr:rowOff>173235</xdr:rowOff>
    </xdr:from>
    <xdr:to>
      <xdr:col>6</xdr:col>
      <xdr:colOff>123511</xdr:colOff>
      <xdr:row>9</xdr:row>
      <xdr:rowOff>173235</xdr:rowOff>
    </xdr:to>
    <xdr:cxnSp macro="">
      <xdr:nvCxnSpPr>
        <xdr:cNvPr id="6" name="Straight Connector 41">
          <a:extLst>
            <a:ext uri="{FF2B5EF4-FFF2-40B4-BE49-F238E27FC236}">
              <a16:creationId xmlns:a16="http://schemas.microsoft.com/office/drawing/2014/main" id="{D4F999E7-FC5F-4171-9FA4-31AABAA07D2C}"/>
            </a:ext>
          </a:extLst>
        </xdr:cNvPr>
        <xdr:cNvCxnSpPr/>
      </xdr:nvCxnSpPr>
      <xdr:spPr>
        <a:xfrm>
          <a:off x="7766672" y="3292673"/>
          <a:ext cx="3060558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379520</xdr:colOff>
      <xdr:row>59</xdr:row>
      <xdr:rowOff>73173</xdr:rowOff>
    </xdr:from>
    <xdr:to>
      <xdr:col>30</xdr:col>
      <xdr:colOff>525448</xdr:colOff>
      <xdr:row>59</xdr:row>
      <xdr:rowOff>73173</xdr:rowOff>
    </xdr:to>
    <xdr:cxnSp macro="">
      <xdr:nvCxnSpPr>
        <xdr:cNvPr id="7" name="Straight Connector 41">
          <a:extLst>
            <a:ext uri="{FF2B5EF4-FFF2-40B4-BE49-F238E27FC236}">
              <a16:creationId xmlns:a16="http://schemas.microsoft.com/office/drawing/2014/main" id="{3020DD9B-618A-4476-940D-CB09939F69A3}"/>
            </a:ext>
          </a:extLst>
        </xdr:cNvPr>
        <xdr:cNvCxnSpPr/>
      </xdr:nvCxnSpPr>
      <xdr:spPr>
        <a:xfrm>
          <a:off x="20726734" y="11221959"/>
          <a:ext cx="561600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2374902</xdr:colOff>
      <xdr:row>31</xdr:row>
      <xdr:rowOff>179615</xdr:rowOff>
    </xdr:from>
    <xdr:to>
      <xdr:col>1</xdr:col>
      <xdr:colOff>3381377</xdr:colOff>
      <xdr:row>35</xdr:row>
      <xdr:rowOff>155564</xdr:rowOff>
    </xdr:to>
    <xdr:grpSp>
      <xdr:nvGrpSpPr>
        <xdr:cNvPr id="9" name="Skupina 8">
          <a:extLst>
            <a:ext uri="{FF2B5EF4-FFF2-40B4-BE49-F238E27FC236}">
              <a16:creationId xmlns:a16="http://schemas.microsoft.com/office/drawing/2014/main" id="{B7A8B8DB-0B10-4FFE-90D7-E160CAEDE11D}"/>
            </a:ext>
          </a:extLst>
        </xdr:cNvPr>
        <xdr:cNvGrpSpPr/>
      </xdr:nvGrpSpPr>
      <xdr:grpSpPr>
        <a:xfrm>
          <a:off x="2374902" y="7549584"/>
          <a:ext cx="4316413" cy="737949"/>
          <a:chOff x="254586" y="3329345"/>
          <a:chExt cx="3360624" cy="526247"/>
        </a:xfrm>
      </xdr:grpSpPr>
      <xdr:pic>
        <xdr:nvPicPr>
          <xdr:cNvPr id="10" name="Obrázek 9">
            <a:extLst>
              <a:ext uri="{FF2B5EF4-FFF2-40B4-BE49-F238E27FC236}">
                <a16:creationId xmlns:a16="http://schemas.microsoft.com/office/drawing/2014/main" id="{C21DB2CC-B493-4C55-A57C-9130693C70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9934" b="93377" l="2165" r="89827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4586" y="3329345"/>
            <a:ext cx="1615998" cy="52624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1" name="Rectangle 39">
            <a:extLst>
              <a:ext uri="{FF2B5EF4-FFF2-40B4-BE49-F238E27FC236}">
                <a16:creationId xmlns:a16="http://schemas.microsoft.com/office/drawing/2014/main" id="{E8252499-E612-44F8-90B0-4D5D6A366F3A}"/>
              </a:ext>
            </a:extLst>
          </xdr:cNvPr>
          <xdr:cNvSpPr/>
        </xdr:nvSpPr>
        <xdr:spPr>
          <a:xfrm>
            <a:off x="715441" y="3388940"/>
            <a:ext cx="2899769" cy="376930"/>
          </a:xfrm>
          <a:prstGeom prst="rect">
            <a:avLst/>
          </a:prstGeom>
        </xdr:spPr>
        <xdr:txBody>
          <a:bodyPr wrap="square" lIns="91440" tIns="45720" rIns="91440" bIns="45720">
            <a:sp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cs-CZ" sz="1333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Ministerstvo financí</a:t>
            </a:r>
          </a:p>
          <a:p>
            <a:r>
              <a:rPr lang="cs-CZ" sz="1333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České republiky</a:t>
            </a:r>
          </a:p>
        </xdr:txBody>
      </xdr:sp>
    </xdr:grpSp>
    <xdr:clientData/>
  </xdr:twoCellAnchor>
  <xdr:twoCellAnchor>
    <xdr:from>
      <xdr:col>0</xdr:col>
      <xdr:colOff>2311402</xdr:colOff>
      <xdr:row>28</xdr:row>
      <xdr:rowOff>125186</xdr:rowOff>
    </xdr:from>
    <xdr:to>
      <xdr:col>1</xdr:col>
      <xdr:colOff>2510973</xdr:colOff>
      <xdr:row>31</xdr:row>
      <xdr:rowOff>145157</xdr:rowOff>
    </xdr:to>
    <xdr:sp macro="" textlink="">
      <xdr:nvSpPr>
        <xdr:cNvPr id="12" name="Rectangle 39">
          <a:extLst>
            <a:ext uri="{FF2B5EF4-FFF2-40B4-BE49-F238E27FC236}">
              <a16:creationId xmlns:a16="http://schemas.microsoft.com/office/drawing/2014/main" id="{D232A42F-73FA-4837-85A3-024F0CC778CA}"/>
            </a:ext>
          </a:extLst>
        </xdr:cNvPr>
        <xdr:cNvSpPr/>
      </xdr:nvSpPr>
      <xdr:spPr>
        <a:xfrm>
          <a:off x="2311402" y="5649686"/>
          <a:ext cx="3673928" cy="564257"/>
        </a:xfrm>
        <a:prstGeom prst="rect">
          <a:avLst/>
        </a:prstGeom>
      </xdr:spPr>
      <xdr:txBody>
        <a:bodyPr wrap="square" lIns="91440" tIns="45720" rIns="91440" bIns="45720">
          <a:spAutoFit/>
        </a:bodyPr>
        <a:lstStyle>
          <a:defPPr>
            <a:defRPr lang="cs-CZ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cs-CZ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Kalkulačka</a:t>
          </a:r>
          <a:r>
            <a:rPr lang="cs-CZ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skóre ke </a:t>
          </a:r>
          <a:r>
            <a:rPr lang="cs-CZ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Scorecardu korporátních dluhopisů</a:t>
          </a:r>
          <a:r>
            <a:rPr lang="en-GB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cs-CZ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2.0</a:t>
          </a:r>
        </a:p>
      </xdr:txBody>
    </xdr:sp>
    <xdr:clientData/>
  </xdr:twoCellAnchor>
  <xdr:twoCellAnchor>
    <xdr:from>
      <xdr:col>0</xdr:col>
      <xdr:colOff>2369626</xdr:colOff>
      <xdr:row>31</xdr:row>
      <xdr:rowOff>152700</xdr:rowOff>
    </xdr:from>
    <xdr:to>
      <xdr:col>1</xdr:col>
      <xdr:colOff>2099269</xdr:colOff>
      <xdr:row>31</xdr:row>
      <xdr:rowOff>152700</xdr:rowOff>
    </xdr:to>
    <xdr:cxnSp macro="">
      <xdr:nvCxnSpPr>
        <xdr:cNvPr id="13" name="Straight Connector 41">
          <a:extLst>
            <a:ext uri="{FF2B5EF4-FFF2-40B4-BE49-F238E27FC236}">
              <a16:creationId xmlns:a16="http://schemas.microsoft.com/office/drawing/2014/main" id="{61502190-69E9-4DCA-B7BC-3748859CF08D}"/>
            </a:ext>
          </a:extLst>
        </xdr:cNvPr>
        <xdr:cNvCxnSpPr/>
      </xdr:nvCxnSpPr>
      <xdr:spPr>
        <a:xfrm>
          <a:off x="2369626" y="6221486"/>
          <a:ext cx="320400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="80" zoomScaleNormal="80" workbookViewId="0">
      <selection activeCell="B14" sqref="B14"/>
    </sheetView>
  </sheetViews>
  <sheetFormatPr defaultColWidth="8.7109375" defaultRowHeight="15" x14ac:dyDescent="0.25"/>
  <cols>
    <col min="1" max="1" width="49.7109375" style="5" customWidth="1"/>
    <col min="2" max="2" width="61.5703125" style="5" bestFit="1" customWidth="1"/>
    <col min="3" max="3" width="10.5703125" style="5" customWidth="1"/>
    <col min="4" max="4" width="6.28515625" style="5" customWidth="1"/>
    <col min="5" max="5" width="35.42578125" style="5" customWidth="1"/>
    <col min="6" max="16384" width="8.7109375" style="5"/>
  </cols>
  <sheetData>
    <row r="1" spans="1:5" thickBot="1" x14ac:dyDescent="0.4">
      <c r="A1" s="38" t="s">
        <v>31</v>
      </c>
      <c r="B1" s="39"/>
      <c r="C1" s="40"/>
    </row>
    <row r="2" spans="1:5" ht="61.5" customHeight="1" thickBot="1" x14ac:dyDescent="0.3">
      <c r="A2" s="41" t="s">
        <v>30</v>
      </c>
      <c r="B2" s="42"/>
      <c r="C2" s="43"/>
    </row>
    <row r="3" spans="1:5" ht="15.75" thickBot="1" x14ac:dyDescent="0.3">
      <c r="A3" s="19" t="s">
        <v>32</v>
      </c>
      <c r="B3" s="20" t="s">
        <v>35</v>
      </c>
      <c r="C3" s="21" t="s">
        <v>34</v>
      </c>
    </row>
    <row r="4" spans="1:5" ht="76.5" customHeight="1" thickBot="1" x14ac:dyDescent="0.3">
      <c r="A4" s="34" t="s">
        <v>33</v>
      </c>
      <c r="B4" s="18" t="str">
        <f>IF(C4&gt;=15.5,"Poměrně konzervativní investice s nízkým rizikem, ovšem za cenu nižšího výnosu. Existuje zde vysoká pravděpodobnost výplat výnosů a splacení nominální hodnoty dluhopisu.",IF(C4&gt;=11.5,"Stále relativně konzervativní investice s lehkou náchylností na nepříznivé podmínky. Existuje zde stále poměrně vysoká pravděpodobnost výplat výnosů a splacení nominální hodnoty dluhopisu.",IF(C4&gt;=7.5,"Středně konzervativní investice spojená se středně vysokým rizikem. Společnost pravděpodobně bude schopná dostát svým závazkům, splácet výnosy a následně nominální hodnotu dluhopisu.",IF(C4&gt;=4,"Spekulativní investice spojená s vyšším rizikem. Společnost v budoucnu může čelit nepříznivým vlivům a neschopnosti dostát svým závazkům. V případě investice by měl investor společnost velmi dobře znát.","Velmi spekulativní investice s vysokým rizikem. Očekává se zhoršení podmínek nebo bankrot dlužníka a jeho neschopnost splatit své závazky. Takovou investici by měl zvažovat jen velmi zkušený a dynamický investor."))))</f>
        <v>Poměrně konzervativní investice s nízkým rizikem, ovšem za cenu nižšího výnosu. Existuje zde vysoká pravděpodobnost výplat výnosů a splacení nominální hodnoty dluhopisu.</v>
      </c>
      <c r="C4" s="13">
        <f>C6+C7+C8+C9+C10+C11+C13+C14+C15+C24+C25+C26+C27</f>
        <v>19</v>
      </c>
    </row>
    <row r="5" spans="1:5" ht="15.75" thickBot="1" x14ac:dyDescent="0.3">
      <c r="A5" s="35" t="s">
        <v>36</v>
      </c>
      <c r="B5" s="36"/>
      <c r="C5" s="37"/>
    </row>
    <row r="6" spans="1:5" x14ac:dyDescent="0.25">
      <c r="A6" s="6" t="s">
        <v>16</v>
      </c>
      <c r="B6" s="24" t="s">
        <v>0</v>
      </c>
      <c r="C6" s="9">
        <f>IF(B6="Ano",1,0)</f>
        <v>1</v>
      </c>
    </row>
    <row r="7" spans="1:5" x14ac:dyDescent="0.25">
      <c r="A7" s="6" t="s">
        <v>17</v>
      </c>
      <c r="B7" s="1">
        <v>11</v>
      </c>
      <c r="C7" s="9">
        <f>IF(B7&gt;=10,1.5,IF(B7&gt;=5,1,IF(B7&gt;=1,0.5,0)))</f>
        <v>1.5</v>
      </c>
    </row>
    <row r="8" spans="1:5" x14ac:dyDescent="0.25">
      <c r="A8" s="6" t="s">
        <v>7</v>
      </c>
      <c r="B8" s="2" t="s">
        <v>2</v>
      </c>
      <c r="C8" s="10">
        <f>IF(B8="Stát",2,IF(B8="Známá instituce/management nebo fyzická osoba",1,0))</f>
        <v>2</v>
      </c>
    </row>
    <row r="9" spans="1:5" x14ac:dyDescent="0.25">
      <c r="A9" s="6" t="s">
        <v>18</v>
      </c>
      <c r="B9" s="1" t="s">
        <v>20</v>
      </c>
      <c r="C9" s="9">
        <f>IF(B9="Velké instituce pod dohledem ČNB (např. banky)",1,IF(B9="Další instituce pod dohledem ČNB (např. nebankovní OCP)",0.5,0))</f>
        <v>1</v>
      </c>
      <c r="E9" s="17"/>
    </row>
    <row r="10" spans="1:5" x14ac:dyDescent="0.25">
      <c r="A10" s="6" t="s">
        <v>19</v>
      </c>
      <c r="B10" s="2" t="s">
        <v>0</v>
      </c>
      <c r="C10" s="10">
        <f>IF(B10="Ano",2,0)</f>
        <v>2</v>
      </c>
    </row>
    <row r="11" spans="1:5" ht="15.75" thickBot="1" x14ac:dyDescent="0.3">
      <c r="A11" s="33" t="s">
        <v>37</v>
      </c>
      <c r="B11" s="31" t="s">
        <v>0</v>
      </c>
      <c r="C11" s="9">
        <f>IF(B11="Ano",1,0)</f>
        <v>1</v>
      </c>
    </row>
    <row r="12" spans="1:5" ht="15.75" thickBot="1" x14ac:dyDescent="0.3">
      <c r="A12" s="35" t="s">
        <v>29</v>
      </c>
      <c r="B12" s="36"/>
      <c r="C12" s="37"/>
    </row>
    <row r="13" spans="1:5" x14ac:dyDescent="0.25">
      <c r="A13" s="25" t="s">
        <v>4</v>
      </c>
      <c r="B13" s="24" t="s">
        <v>0</v>
      </c>
      <c r="C13" s="9">
        <f>IF(B13="Ano",0.5,0)</f>
        <v>0.5</v>
      </c>
    </row>
    <row r="14" spans="1:5" x14ac:dyDescent="0.25">
      <c r="A14" s="26" t="s">
        <v>5</v>
      </c>
      <c r="B14" s="2" t="s">
        <v>0</v>
      </c>
      <c r="C14" s="10">
        <f>IF(B14="Ano",0.5,0)</f>
        <v>0.5</v>
      </c>
    </row>
    <row r="15" spans="1:5" x14ac:dyDescent="0.25">
      <c r="A15" s="26" t="s">
        <v>6</v>
      </c>
      <c r="B15" s="2" t="s">
        <v>0</v>
      </c>
      <c r="C15" s="10">
        <f>IF(B15="Ano",0.5,0)</f>
        <v>0.5</v>
      </c>
    </row>
    <row r="16" spans="1:5" x14ac:dyDescent="0.25">
      <c r="A16" s="27" t="s">
        <v>26</v>
      </c>
      <c r="B16" s="30">
        <v>800000</v>
      </c>
      <c r="C16" s="11"/>
    </row>
    <row r="17" spans="1:3" x14ac:dyDescent="0.25">
      <c r="A17" s="28" t="s">
        <v>27</v>
      </c>
      <c r="B17" s="30">
        <v>800000</v>
      </c>
      <c r="C17" s="11"/>
    </row>
    <row r="18" spans="1:3" x14ac:dyDescent="0.25">
      <c r="A18" s="27" t="s">
        <v>12</v>
      </c>
      <c r="B18" s="29">
        <v>400000</v>
      </c>
      <c r="C18" s="12"/>
    </row>
    <row r="19" spans="1:3" x14ac:dyDescent="0.25">
      <c r="A19" s="27" t="s">
        <v>13</v>
      </c>
      <c r="B19" s="29">
        <v>7500</v>
      </c>
      <c r="C19" s="11"/>
    </row>
    <row r="20" spans="1:3" x14ac:dyDescent="0.25">
      <c r="A20" s="27" t="s">
        <v>14</v>
      </c>
      <c r="B20" s="29">
        <v>80000</v>
      </c>
      <c r="C20" s="11"/>
    </row>
    <row r="21" spans="1:3" x14ac:dyDescent="0.25">
      <c r="A21" s="27" t="s">
        <v>15</v>
      </c>
      <c r="B21" s="29">
        <v>150000</v>
      </c>
      <c r="C21" s="11"/>
    </row>
    <row r="22" spans="1:3" thickBot="1" x14ac:dyDescent="0.4">
      <c r="A22" s="22" t="s">
        <v>8</v>
      </c>
      <c r="B22" s="23">
        <f>B18+B19+B20</f>
        <v>487500</v>
      </c>
      <c r="C22" s="11"/>
    </row>
    <row r="23" spans="1:3" ht="15.75" thickBot="1" x14ac:dyDescent="0.3">
      <c r="A23" s="35" t="s">
        <v>9</v>
      </c>
      <c r="B23" s="36"/>
      <c r="C23" s="37"/>
    </row>
    <row r="24" spans="1:3" x14ac:dyDescent="0.25">
      <c r="A24" s="7" t="s">
        <v>28</v>
      </c>
      <c r="B24" s="4">
        <f>B16+B17</f>
        <v>1600000</v>
      </c>
      <c r="C24" s="9">
        <f>IF(B24&gt;=1300000,2,IF(B24&gt;260000,1,IF(B24&gt;52000,0.5,0)))</f>
        <v>2</v>
      </c>
    </row>
    <row r="25" spans="1:3" x14ac:dyDescent="0.25">
      <c r="A25" s="8" t="s">
        <v>10</v>
      </c>
      <c r="B25" s="44">
        <f>IFERROR(B22/B24,0)</f>
        <v>0.3046875</v>
      </c>
      <c r="C25" s="10">
        <f>IF(B25&gt;=0.25,3,IF(B25&gt;=0.2,2,IF(B25&gt;=0.15,1.5,IF(B25&gt;0.1,1,IF(B25&gt;0.05,0.5,0)))))</f>
        <v>3</v>
      </c>
    </row>
    <row r="26" spans="1:3" ht="15" customHeight="1" x14ac:dyDescent="0.25">
      <c r="A26" s="32" t="s">
        <v>11</v>
      </c>
      <c r="B26" s="3">
        <f>IFERROR(B21/B22,0)</f>
        <v>0.30769230769230771</v>
      </c>
      <c r="C26" s="10">
        <f>IF(B22&lt;=0,0,IF(B26&gt;=3,0,IF(B26&gt;=2,0.5,IF(B26&gt;=1.5,1,IF(B26&lt;1.5,2,0)))))</f>
        <v>2</v>
      </c>
    </row>
    <row r="27" spans="1:3" ht="15.75" thickBot="1" x14ac:dyDescent="0.3">
      <c r="A27" s="14" t="s">
        <v>25</v>
      </c>
      <c r="B27" s="15">
        <f>IFERROR((B18+B19)/B19,0)</f>
        <v>54.333333333333336</v>
      </c>
      <c r="C27" s="16">
        <f>IF(B27&gt;=5,2,IF(B27&gt;=3,1,IF(B27&gt;=1.5,0.5,0)))</f>
        <v>2</v>
      </c>
    </row>
    <row r="28" spans="1:3" ht="15.75" thickTop="1" x14ac:dyDescent="0.25"/>
  </sheetData>
  <sheetProtection algorithmName="SHA-512" hashValue="gv1Rl9edCuTywRqpf8JlFxRDCYMQm/tFz51qL+sEPb3D1gXWkUGClgc7/RlQ0yAXx7hDzuM9lHVoIs80L6QJjA==" saltValue="aXeQ0LaV+GGgQMAqSaHqpg==" spinCount="100000" sheet="1" objects="1" scenarios="1"/>
  <mergeCells count="5">
    <mergeCell ref="A23:C23"/>
    <mergeCell ref="A5:C5"/>
    <mergeCell ref="A12:C12"/>
    <mergeCell ref="A1:C1"/>
    <mergeCell ref="A2:C2"/>
  </mergeCells>
  <conditionalFormatting sqref="C4">
    <cfRule type="cellIs" dxfId="4" priority="1" operator="between">
      <formula>4</formula>
      <formula>7</formula>
    </cfRule>
    <cfRule type="cellIs" dxfId="3" priority="2" operator="between">
      <formula>7.5</formula>
      <formula>11</formula>
    </cfRule>
    <cfRule type="cellIs" dxfId="2" priority="3" operator="between">
      <formula>11.5</formula>
      <formula>15</formula>
    </cfRule>
    <cfRule type="cellIs" dxfId="1" priority="4" operator="greaterThanOrEqual">
      <formula>15.5</formula>
    </cfRule>
    <cfRule type="cellIs" dxfId="0" priority="5" operator="between">
      <formula>0</formula>
      <formula>3.5</formula>
    </cfRule>
  </conditionalFormatting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List2!$A$1:$A$2</xm:f>
          </x14:formula1>
          <xm:sqref>B6 B10:B15</xm:sqref>
        </x14:dataValidation>
        <x14:dataValidation type="list" allowBlank="1" showInputMessage="1" showErrorMessage="1">
          <x14:formula1>
            <xm:f>List2!$D$1:$D$3</xm:f>
          </x14:formula1>
          <xm:sqref>B9</xm:sqref>
        </x14:dataValidation>
        <x14:dataValidation type="list" allowBlank="1" showInputMessage="1" showErrorMessage="1">
          <x14:formula1>
            <xm:f>List2!$E$1:$E$3</xm:f>
          </x14:formula1>
          <xm:sqref>B8</xm:sqref>
        </x14:dataValidation>
        <x14:dataValidation type="list" allowBlank="1" showInputMessage="1" showErrorMessage="1">
          <x14:formula1>
            <xm:f>List2!$B$1:$B$52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B2" sqref="B2"/>
    </sheetView>
  </sheetViews>
  <sheetFormatPr defaultRowHeight="15" x14ac:dyDescent="0.25"/>
  <cols>
    <col min="4" max="4" width="50" bestFit="1" customWidth="1"/>
    <col min="5" max="5" width="42.7109375" bestFit="1" customWidth="1"/>
  </cols>
  <sheetData>
    <row r="1" spans="1:5" x14ac:dyDescent="0.25">
      <c r="A1" t="s">
        <v>0</v>
      </c>
      <c r="B1">
        <v>0</v>
      </c>
      <c r="C1" t="s">
        <v>2</v>
      </c>
      <c r="D1" t="s">
        <v>20</v>
      </c>
      <c r="E1" t="s">
        <v>2</v>
      </c>
    </row>
    <row r="2" spans="1:5" x14ac:dyDescent="0.25">
      <c r="A2" t="s">
        <v>1</v>
      </c>
      <c r="B2">
        <v>1</v>
      </c>
      <c r="C2" t="s">
        <v>3</v>
      </c>
      <c r="D2" t="s">
        <v>21</v>
      </c>
      <c r="E2" t="s">
        <v>23</v>
      </c>
    </row>
    <row r="3" spans="1:5" x14ac:dyDescent="0.25">
      <c r="B3">
        <v>2</v>
      </c>
      <c r="D3" t="s">
        <v>22</v>
      </c>
      <c r="E3" t="s">
        <v>24</v>
      </c>
    </row>
    <row r="4" spans="1:5" ht="14.45" x14ac:dyDescent="0.35">
      <c r="B4">
        <v>3</v>
      </c>
    </row>
    <row r="5" spans="1:5" ht="14.45" x14ac:dyDescent="0.35">
      <c r="B5">
        <v>4</v>
      </c>
    </row>
    <row r="6" spans="1:5" ht="14.45" x14ac:dyDescent="0.35">
      <c r="B6">
        <v>5</v>
      </c>
    </row>
    <row r="7" spans="1:5" ht="14.45" x14ac:dyDescent="0.35">
      <c r="B7">
        <v>6</v>
      </c>
    </row>
    <row r="8" spans="1:5" ht="14.45" x14ac:dyDescent="0.35">
      <c r="B8">
        <v>7</v>
      </c>
    </row>
    <row r="9" spans="1:5" ht="14.45" x14ac:dyDescent="0.35">
      <c r="B9">
        <v>8</v>
      </c>
    </row>
    <row r="10" spans="1:5" ht="14.45" x14ac:dyDescent="0.35">
      <c r="B10">
        <v>9</v>
      </c>
    </row>
    <row r="11" spans="1:5" ht="14.45" x14ac:dyDescent="0.35">
      <c r="B11">
        <v>10</v>
      </c>
    </row>
    <row r="12" spans="1:5" ht="14.45" x14ac:dyDescent="0.35">
      <c r="B12">
        <v>11</v>
      </c>
    </row>
    <row r="13" spans="1:5" ht="14.45" x14ac:dyDescent="0.35">
      <c r="B13">
        <v>12</v>
      </c>
    </row>
    <row r="14" spans="1:5" ht="14.45" x14ac:dyDescent="0.35">
      <c r="B14">
        <v>13</v>
      </c>
    </row>
    <row r="15" spans="1:5" ht="14.45" x14ac:dyDescent="0.35">
      <c r="B15">
        <v>14</v>
      </c>
    </row>
    <row r="16" spans="1:5" ht="14.45" x14ac:dyDescent="0.35">
      <c r="B16">
        <v>15</v>
      </c>
    </row>
    <row r="17" spans="2:2" ht="14.45" x14ac:dyDescent="0.35">
      <c r="B17">
        <v>16</v>
      </c>
    </row>
    <row r="18" spans="2:2" ht="14.45" x14ac:dyDescent="0.35">
      <c r="B18">
        <v>17</v>
      </c>
    </row>
    <row r="19" spans="2:2" ht="14.45" x14ac:dyDescent="0.35">
      <c r="B19">
        <v>18</v>
      </c>
    </row>
    <row r="20" spans="2:2" ht="14.45" x14ac:dyDescent="0.35">
      <c r="B20">
        <v>19</v>
      </c>
    </row>
    <row r="21" spans="2:2" ht="14.45" x14ac:dyDescent="0.35">
      <c r="B21">
        <v>20</v>
      </c>
    </row>
    <row r="22" spans="2:2" ht="14.45" x14ac:dyDescent="0.35">
      <c r="B22">
        <v>21</v>
      </c>
    </row>
    <row r="23" spans="2:2" ht="14.45" x14ac:dyDescent="0.35">
      <c r="B23">
        <v>22</v>
      </c>
    </row>
    <row r="24" spans="2:2" ht="14.45" x14ac:dyDescent="0.35">
      <c r="B24">
        <v>23</v>
      </c>
    </row>
    <row r="25" spans="2:2" ht="14.45" x14ac:dyDescent="0.35">
      <c r="B25">
        <v>24</v>
      </c>
    </row>
    <row r="26" spans="2:2" x14ac:dyDescent="0.25">
      <c r="B26">
        <v>25</v>
      </c>
    </row>
    <row r="27" spans="2:2" x14ac:dyDescent="0.25">
      <c r="B27">
        <v>26</v>
      </c>
    </row>
    <row r="28" spans="2:2" x14ac:dyDescent="0.25">
      <c r="B28">
        <v>27</v>
      </c>
    </row>
    <row r="29" spans="2:2" x14ac:dyDescent="0.25">
      <c r="B29">
        <v>28</v>
      </c>
    </row>
    <row r="30" spans="2:2" x14ac:dyDescent="0.25">
      <c r="B30">
        <v>29</v>
      </c>
    </row>
    <row r="31" spans="2:2" x14ac:dyDescent="0.25">
      <c r="B31">
        <v>30</v>
      </c>
    </row>
    <row r="32" spans="2:2" x14ac:dyDescent="0.25">
      <c r="B32">
        <v>31</v>
      </c>
    </row>
    <row r="33" spans="2:2" x14ac:dyDescent="0.25">
      <c r="B33">
        <v>32</v>
      </c>
    </row>
    <row r="34" spans="2:2" x14ac:dyDescent="0.25">
      <c r="B34">
        <v>33</v>
      </c>
    </row>
    <row r="35" spans="2:2" x14ac:dyDescent="0.25">
      <c r="B35">
        <v>34</v>
      </c>
    </row>
    <row r="36" spans="2:2" x14ac:dyDescent="0.25">
      <c r="B36">
        <v>35</v>
      </c>
    </row>
    <row r="37" spans="2:2" x14ac:dyDescent="0.25">
      <c r="B37">
        <v>36</v>
      </c>
    </row>
    <row r="38" spans="2:2" x14ac:dyDescent="0.25">
      <c r="B38">
        <v>37</v>
      </c>
    </row>
    <row r="39" spans="2:2" x14ac:dyDescent="0.25">
      <c r="B39">
        <v>38</v>
      </c>
    </row>
    <row r="40" spans="2:2" x14ac:dyDescent="0.25">
      <c r="B40">
        <v>39</v>
      </c>
    </row>
    <row r="41" spans="2:2" x14ac:dyDescent="0.25">
      <c r="B41">
        <v>40</v>
      </c>
    </row>
    <row r="42" spans="2:2" x14ac:dyDescent="0.25">
      <c r="B42">
        <v>41</v>
      </c>
    </row>
    <row r="43" spans="2:2" x14ac:dyDescent="0.25">
      <c r="B43">
        <v>42</v>
      </c>
    </row>
    <row r="44" spans="2:2" x14ac:dyDescent="0.25">
      <c r="B44">
        <v>43</v>
      </c>
    </row>
    <row r="45" spans="2:2" x14ac:dyDescent="0.25">
      <c r="B45">
        <v>44</v>
      </c>
    </row>
    <row r="46" spans="2:2" x14ac:dyDescent="0.25">
      <c r="B46">
        <v>45</v>
      </c>
    </row>
    <row r="47" spans="2:2" x14ac:dyDescent="0.25">
      <c r="B47">
        <v>46</v>
      </c>
    </row>
    <row r="48" spans="2:2" x14ac:dyDescent="0.25">
      <c r="B48">
        <v>47</v>
      </c>
    </row>
    <row r="49" spans="2:2" x14ac:dyDescent="0.25">
      <c r="B49">
        <v>48</v>
      </c>
    </row>
    <row r="50" spans="2:2" x14ac:dyDescent="0.25">
      <c r="B50">
        <v>49</v>
      </c>
    </row>
    <row r="51" spans="2:2" x14ac:dyDescent="0.25">
      <c r="B51">
        <v>50</v>
      </c>
    </row>
    <row r="52" spans="2:2" x14ac:dyDescent="0.25">
      <c r="B52">
        <v>51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CBS 2.0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Šubrt</dc:creator>
  <cp:lastModifiedBy>Mádle Miroslav Ing.</cp:lastModifiedBy>
  <dcterms:created xsi:type="dcterms:W3CDTF">2019-08-14T22:09:37Z</dcterms:created>
  <dcterms:modified xsi:type="dcterms:W3CDTF">2022-08-04T14:17:30Z</dcterms:modified>
</cp:coreProperties>
</file>