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5195" windowHeight="9210" activeTab="0"/>
  </bookViews>
  <sheets>
    <sheet name="20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F? ve Svitav?ch</author>
    <author>Vr?na Petr, Ing.</author>
  </authors>
  <commentList>
    <comment ref="E7" authorId="0">
      <text>
        <r>
          <rPr>
            <sz val="8"/>
            <rFont val="Tahoma"/>
            <family val="0"/>
          </rPr>
          <t>částka nemůže být záporná</t>
        </r>
      </text>
    </comment>
    <comment ref="E10" authorId="0">
      <text>
        <r>
          <rPr>
            <sz val="8"/>
            <rFont val="Tahoma"/>
            <family val="0"/>
          </rPr>
          <t>částka nemůže být záporná</t>
        </r>
      </text>
    </comment>
    <comment ref="E12" authorId="0">
      <text>
        <r>
          <rPr>
            <sz val="8"/>
            <rFont val="Tahoma"/>
            <family val="0"/>
          </rPr>
          <t>částka nemůže být záporná</t>
        </r>
      </text>
    </comment>
    <comment ref="F13" authorId="0">
      <text>
        <r>
          <rPr>
            <sz val="8"/>
            <rFont val="Tahoma"/>
            <family val="0"/>
          </rPr>
          <t>Kladný úhrn ř. 41</t>
        </r>
      </text>
    </comment>
    <comment ref="E18" authorId="0">
      <text>
        <r>
          <rPr>
            <sz val="8"/>
            <rFont val="Tahoma"/>
            <family val="0"/>
          </rPr>
          <t>min. výše daru 2 % ze základu daně  anebo 1 000 Kč, max. výše daru 10 % ze základu daně</t>
        </r>
      </text>
    </comment>
    <comment ref="E19" authorId="0">
      <text>
        <r>
          <rPr>
            <sz val="8"/>
            <rFont val="Tahoma"/>
            <family val="0"/>
          </rPr>
          <t>max. výše 300 000 Kč/rok</t>
        </r>
      </text>
    </comment>
    <comment ref="E20" authorId="0">
      <text>
        <r>
          <rPr>
            <sz val="8"/>
            <rFont val="Tahoma"/>
            <family val="0"/>
          </rPr>
          <t>max. výše 12 000 Kč/rok</t>
        </r>
      </text>
    </comment>
    <comment ref="E21" authorId="0">
      <text>
        <r>
          <rPr>
            <sz val="8"/>
            <rFont val="Tahoma"/>
            <family val="0"/>
          </rPr>
          <t>max. výše 12 000 Kč/rok</t>
        </r>
      </text>
    </comment>
    <comment ref="E22" authorId="0">
      <text>
        <r>
          <rPr>
            <sz val="8"/>
            <rFont val="Tahoma"/>
            <family val="0"/>
          </rPr>
          <t xml:space="preserve">až do výše 1,5 % z </t>
        </r>
        <r>
          <rPr>
            <b/>
            <sz val="8"/>
            <rFont val="Tahoma"/>
            <family val="2"/>
          </rPr>
          <t>příjmů</t>
        </r>
        <r>
          <rPr>
            <sz val="8"/>
            <rFont val="Tahoma"/>
            <family val="0"/>
          </rPr>
          <t xml:space="preserve"> ze zaměstnání, max. však do výše 3 000 Kč/rok  </t>
        </r>
      </text>
    </comment>
    <comment ref="E31" authorId="0">
      <text>
        <r>
          <rPr>
            <sz val="8"/>
            <rFont val="Tahoma"/>
            <family val="0"/>
          </rPr>
          <t xml:space="preserve">výše částky je  24 840 Kč/rok
</t>
        </r>
      </text>
    </comment>
    <comment ref="E32" authorId="0">
      <text>
        <r>
          <rPr>
            <sz val="8"/>
            <rFont val="Tahoma"/>
            <family val="0"/>
          </rPr>
          <t>max. výše  24 840 Kč/rok</t>
        </r>
      </text>
    </comment>
    <comment ref="E33" authorId="0">
      <text>
        <r>
          <rPr>
            <sz val="8"/>
            <rFont val="Tahoma"/>
            <family val="0"/>
          </rPr>
          <t>max. výše   49 680 Kč/rok</t>
        </r>
      </text>
    </comment>
    <comment ref="E34" authorId="0">
      <text>
        <r>
          <rPr>
            <sz val="8"/>
            <rFont val="Tahoma"/>
            <family val="0"/>
          </rPr>
          <t>max. výše  2 520 Kč/rok</t>
        </r>
      </text>
    </comment>
    <comment ref="E35" authorId="0">
      <text>
        <r>
          <rPr>
            <sz val="8"/>
            <rFont val="Tahoma"/>
            <family val="0"/>
          </rPr>
          <t>max. výše  5 040 Kč/rok</t>
        </r>
      </text>
    </comment>
    <comment ref="E36" authorId="0">
      <text>
        <r>
          <rPr>
            <sz val="8"/>
            <rFont val="Tahoma"/>
            <family val="0"/>
          </rPr>
          <t>max. výše  16 140 Kč/rok</t>
        </r>
      </text>
    </comment>
    <comment ref="E37" authorId="0">
      <text>
        <r>
          <rPr>
            <sz val="8"/>
            <rFont val="Tahoma"/>
            <family val="0"/>
          </rPr>
          <t>max. výše   4 020 Kč/rok</t>
        </r>
      </text>
    </comment>
    <comment ref="E40" authorId="0">
      <text>
        <r>
          <rPr>
            <sz val="8"/>
            <rFont val="Tahoma"/>
            <family val="0"/>
          </rPr>
          <t>10 680 Kč/rok na jedno vyživované dítě 
u dítěte se ZTP/P 21 360 Kč/rok</t>
        </r>
      </text>
    </comment>
    <comment ref="E43" authorId="0">
      <text>
        <r>
          <rPr>
            <sz val="8"/>
            <rFont val="Tahoma"/>
            <family val="0"/>
          </rPr>
          <t>min. výše 100 Kč/rok,
max. výše 52 200 Kč/rok</t>
        </r>
      </text>
    </comment>
    <comment ref="B9" authorId="0">
      <text>
        <r>
          <rPr>
            <sz val="8"/>
            <rFont val="Tahoma"/>
            <family val="0"/>
          </rPr>
          <t xml:space="preserve">Výdaje </t>
        </r>
        <r>
          <rPr>
            <b/>
            <sz val="8"/>
            <rFont val="Tahoma"/>
            <family val="2"/>
          </rPr>
          <t>nesmí</t>
        </r>
        <r>
          <rPr>
            <sz val="8"/>
            <rFont val="Tahoma"/>
            <family val="0"/>
          </rPr>
          <t xml:space="preserve"> zahrnovat pojistné za podnikatele!!!</t>
        </r>
      </text>
    </comment>
    <comment ref="E23" authorId="1">
      <text>
        <r>
          <rPr>
            <sz val="8"/>
            <rFont val="Tahoma"/>
            <family val="0"/>
          </rPr>
          <t xml:space="preserve">úhrady za zkoušky  ověřující  výsledky dalšího vzdělávání:
max. výše 10 000 Kč/rok,
pro osoby se zdravotním postižením max. výše 13 000 Kč/rok, 
pro osoby s těžším zdravotním postižením  max. výše 15 000 Kč/rok
</t>
        </r>
      </text>
    </comment>
    <comment ref="C23" authorId="1">
      <text>
        <r>
          <rPr>
            <sz val="8"/>
            <rFont val="Tahoma"/>
            <family val="0"/>
          </rPr>
          <t>úhrady za zkoušky ověřující výsledky  dalšího vzdělávání</t>
        </r>
      </text>
    </comment>
    <comment ref="E8" authorId="1">
      <text>
        <r>
          <rPr>
            <sz val="8"/>
            <rFont val="Tahoma"/>
            <family val="0"/>
          </rPr>
          <t xml:space="preserve"> Výpočet superhrubé mzdy zohledňuje max. výši pojistného u příjmů od jednoho zaměstnavatele, z kterých zaměstnavatel platí pojistné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<sst xmlns="http://schemas.openxmlformats.org/spreadsheetml/2006/main" count="58" uniqueCount="58">
  <si>
    <t>Pomocná tabulka k darům</t>
  </si>
  <si>
    <t>Manžel</t>
  </si>
  <si>
    <t>ZD</t>
  </si>
  <si>
    <t>dar</t>
  </si>
  <si>
    <t>Základ daně</t>
  </si>
  <si>
    <t>Uplatňovaná výše ztráty</t>
  </si>
  <si>
    <t>Výsledek</t>
  </si>
  <si>
    <t>Základ daně po odečtu ztráty</t>
  </si>
  <si>
    <t>Nezdanitelné části základu daně</t>
  </si>
  <si>
    <t>další částky</t>
  </si>
  <si>
    <t>Úhrn nezd. částí základu daně</t>
  </si>
  <si>
    <t>Základ daně zaokr. na celá sta Kč dolů</t>
  </si>
  <si>
    <t>Daň</t>
  </si>
  <si>
    <t>Daňová ztráta</t>
  </si>
  <si>
    <t>Daňové zvýhodnění na dítě</t>
  </si>
  <si>
    <t>Sleva na dani</t>
  </si>
  <si>
    <t>Daňový bonus</t>
  </si>
  <si>
    <t>Rozdíl na daňovém bonusu</t>
  </si>
  <si>
    <t>Úhrn sražených záloh</t>
  </si>
  <si>
    <t>další zaplacené zálohy</t>
  </si>
  <si>
    <t>a</t>
  </si>
  <si>
    <t>b</t>
  </si>
  <si>
    <t>c</t>
  </si>
  <si>
    <t>Zde vyplňte</t>
  </si>
  <si>
    <t>Kontrola</t>
  </si>
  <si>
    <t>Úhrn pro odečet ztráty</t>
  </si>
  <si>
    <t>Příjmy z podnikání snížené o výdaje</t>
  </si>
  <si>
    <t>Kapitálové příjmy</t>
  </si>
  <si>
    <t>Příjmy z pronájmu snížené o výdaje</t>
  </si>
  <si>
    <t>Ostatní příjmy snížené o výdaje</t>
  </si>
  <si>
    <t>hodnota darů</t>
  </si>
  <si>
    <t>úroky z úvěru (hypo a stavební spoření)</t>
  </si>
  <si>
    <t>penzijní připojištění</t>
  </si>
  <si>
    <t>životní pojištění</t>
  </si>
  <si>
    <t>odborové příspěvky</t>
  </si>
  <si>
    <t>Základ daně snížený o nezdanitelné části</t>
  </si>
  <si>
    <t>Slevy na dani</t>
  </si>
  <si>
    <t>základní</t>
  </si>
  <si>
    <t>manžel/ka</t>
  </si>
  <si>
    <t>manžel/ka ZTP/P</t>
  </si>
  <si>
    <t>částečná invalidita</t>
  </si>
  <si>
    <t>plná invalidita</t>
  </si>
  <si>
    <t>držitel ZTP/P</t>
  </si>
  <si>
    <t>studium</t>
  </si>
  <si>
    <t>Úhrn slev na dani</t>
  </si>
  <si>
    <t>Daň po uplatnění slev</t>
  </si>
  <si>
    <t>Úhrn daň. bonusů vypl. zaměstnavatelem</t>
  </si>
  <si>
    <t>(+) Doplatek, (–) Přeplatek</t>
  </si>
  <si>
    <t>Daň po uplatnění daňového zvýhodnění</t>
  </si>
  <si>
    <t>Hrubá mzda ze zaměstnání</t>
  </si>
  <si>
    <t>Superhrubá mzda</t>
  </si>
  <si>
    <t>DAŇOVÁ KALKULAČKA 2008</t>
  </si>
  <si>
    <t>(orientační roční propočet daně)</t>
  </si>
  <si>
    <t>Poznámka:</t>
  </si>
  <si>
    <t>1. Svítí-li řádek červeně, zadali jste chybný údaj</t>
  </si>
  <si>
    <t>2. Chcete-li poskytnout dílčí informace k jednotlivým řádkům, využijte skrytý komentář (červené znaménko v pravém horním rohu řádku)</t>
  </si>
  <si>
    <t>výzkum a vývoj,úhrady za zkoušky</t>
  </si>
  <si>
    <t>3. Výpočet společného zdanění manželů za zdaňovací období 2008 NELZE UPLATNIT ze zákona o daních z příjmů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</si>
</sst>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 CE"/>
      <family val="2"/>
    </font>
    <font>
      <b/>
      <sz val="8"/>
      <name val="Tahoma"/>
      <family val="2"/>
    </font>
    <font>
      <b/>
      <sz val="18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4" fontId="0" fillId="0" borderId="1" xfId="0" applyNumberFormat="1" applyFill="1" applyBorder="1" applyAlignment="1" applyProtection="1">
      <alignment/>
      <protection hidden="1" locked="0"/>
    </xf>
    <xf numFmtId="0" fontId="0" fillId="2" borderId="2" xfId="0" applyFill="1" applyBorder="1" applyAlignment="1" applyProtection="1">
      <alignment/>
      <protection hidden="1"/>
    </xf>
    <xf numFmtId="4" fontId="0" fillId="0" borderId="3" xfId="0" applyNumberFormat="1" applyFill="1" applyBorder="1" applyAlignment="1" applyProtection="1">
      <alignment/>
      <protection hidden="1" locked="0"/>
    </xf>
    <xf numFmtId="0" fontId="0" fillId="2" borderId="3" xfId="0" applyFill="1" applyBorder="1" applyAlignment="1" applyProtection="1">
      <alignment horizontal="right"/>
      <protection hidden="1"/>
    </xf>
    <xf numFmtId="9" fontId="0" fillId="2" borderId="3" xfId="0" applyNumberFormat="1" applyFill="1" applyBorder="1" applyAlignment="1" applyProtection="1">
      <alignment/>
      <protection hidden="1"/>
    </xf>
    <xf numFmtId="6" fontId="0" fillId="2" borderId="3" xfId="0" applyNumberFormat="1" applyFill="1" applyBorder="1" applyAlignment="1" applyProtection="1">
      <alignment/>
      <protection hidden="1"/>
    </xf>
    <xf numFmtId="4" fontId="0" fillId="2" borderId="4" xfId="0" applyNumberForma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4" fontId="0" fillId="0" borderId="5" xfId="0" applyNumberFormat="1" applyFont="1" applyFill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/>
    </xf>
    <xf numFmtId="4" fontId="0" fillId="0" borderId="3" xfId="0" applyNumberFormat="1" applyFill="1" applyBorder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/>
    </xf>
    <xf numFmtId="4" fontId="0" fillId="0" borderId="3" xfId="0" applyNumberFormat="1" applyBorder="1" applyAlignment="1" applyProtection="1">
      <alignment/>
      <protection hidden="1" locked="0"/>
    </xf>
    <xf numFmtId="4" fontId="0" fillId="0" borderId="6" xfId="0" applyNumberFormat="1" applyFill="1" applyBorder="1" applyAlignment="1" applyProtection="1">
      <alignment/>
      <protection hidden="1" locked="0"/>
    </xf>
    <xf numFmtId="0" fontId="0" fillId="2" borderId="7" xfId="0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4" fontId="1" fillId="2" borderId="8" xfId="0" applyNumberFormat="1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1" fontId="5" fillId="2" borderId="9" xfId="0" applyNumberFormat="1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4" fontId="0" fillId="2" borderId="3" xfId="0" applyNumberFormat="1" applyFill="1" applyBorder="1" applyAlignment="1" applyProtection="1">
      <alignment/>
      <protection hidden="1"/>
    </xf>
    <xf numFmtId="4" fontId="0" fillId="2" borderId="6" xfId="0" applyNumberFormat="1" applyFill="1" applyBorder="1" applyAlignment="1" applyProtection="1">
      <alignment/>
      <protection hidden="1"/>
    </xf>
    <xf numFmtId="4" fontId="0" fillId="2" borderId="10" xfId="0" applyNumberFormat="1" applyFill="1" applyBorder="1" applyAlignment="1" applyProtection="1">
      <alignment/>
      <protection hidden="1"/>
    </xf>
    <xf numFmtId="4" fontId="0" fillId="2" borderId="3" xfId="0" applyNumberFormat="1" applyFill="1" applyBorder="1" applyAlignment="1" applyProtection="1">
      <alignment/>
      <protection hidden="1"/>
    </xf>
    <xf numFmtId="4" fontId="1" fillId="2" borderId="3" xfId="0" applyNumberFormat="1" applyFont="1" applyFill="1" applyBorder="1" applyAlignment="1" applyProtection="1">
      <alignment/>
      <protection hidden="1"/>
    </xf>
    <xf numFmtId="4" fontId="0" fillId="2" borderId="6" xfId="0" applyNumberFormat="1" applyFont="1" applyFill="1" applyBorder="1" applyAlignment="1" applyProtection="1">
      <alignment/>
      <protection hidden="1"/>
    </xf>
    <xf numFmtId="4" fontId="1" fillId="2" borderId="6" xfId="0" applyNumberFormat="1" applyFont="1" applyFill="1" applyBorder="1" applyAlignment="1" applyProtection="1">
      <alignment/>
      <protection hidden="1"/>
    </xf>
    <xf numFmtId="4" fontId="1" fillId="2" borderId="6" xfId="0" applyNumberFormat="1" applyFont="1" applyFill="1" applyBorder="1" applyAlignment="1" applyProtection="1">
      <alignment/>
      <protection hidden="1"/>
    </xf>
    <xf numFmtId="4" fontId="0" fillId="2" borderId="5" xfId="0" applyNumberFormat="1" applyFill="1" applyBorder="1" applyAlignment="1" applyProtection="1">
      <alignment/>
      <protection hidden="1"/>
    </xf>
    <xf numFmtId="4" fontId="1" fillId="2" borderId="3" xfId="0" applyNumberFormat="1" applyFont="1" applyFill="1" applyBorder="1" applyAlignment="1" applyProtection="1">
      <alignment/>
      <protection hidden="1"/>
    </xf>
    <xf numFmtId="4" fontId="0" fillId="2" borderId="11" xfId="0" applyNumberFormat="1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4" fontId="0" fillId="2" borderId="6" xfId="0" applyNumberFormat="1" applyFont="1" applyFill="1" applyBorder="1" applyAlignment="1" applyProtection="1">
      <alignment/>
      <protection hidden="1"/>
    </xf>
    <xf numFmtId="4" fontId="0" fillId="2" borderId="3" xfId="0" applyNumberFormat="1" applyFont="1" applyFill="1" applyBorder="1" applyAlignment="1" applyProtection="1">
      <alignment/>
      <protection hidden="1"/>
    </xf>
    <xf numFmtId="4" fontId="0" fillId="2" borderId="12" xfId="0" applyNumberFormat="1" applyFill="1" applyBorder="1" applyAlignment="1" applyProtection="1">
      <alignment/>
      <protection hidden="1"/>
    </xf>
    <xf numFmtId="4" fontId="1" fillId="2" borderId="12" xfId="0" applyNumberFormat="1" applyFont="1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" fontId="0" fillId="2" borderId="12" xfId="0" applyNumberFormat="1" applyFill="1" applyBorder="1" applyAlignment="1" applyProtection="1">
      <alignment horizontal="left"/>
      <protection hidden="1"/>
    </xf>
    <xf numFmtId="4" fontId="0" fillId="2" borderId="7" xfId="0" applyNumberFormat="1" applyFill="1" applyBorder="1" applyAlignment="1" applyProtection="1">
      <alignment horizontal="left"/>
      <protection hidden="1"/>
    </xf>
    <xf numFmtId="4" fontId="0" fillId="0" borderId="13" xfId="0" applyNumberFormat="1" applyFill="1" applyBorder="1" applyAlignment="1" applyProtection="1">
      <alignment/>
      <protection hidden="1"/>
    </xf>
    <xf numFmtId="4" fontId="0" fillId="2" borderId="3" xfId="0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8" fillId="0" borderId="0" xfId="0" applyFont="1" applyAlignment="1" applyProtection="1">
      <alignment/>
      <protection hidden="1"/>
    </xf>
    <xf numFmtId="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49" fontId="0" fillId="2" borderId="12" xfId="0" applyNumberFormat="1" applyFill="1" applyBorder="1" applyAlignment="1" applyProtection="1">
      <alignment horizontal="left"/>
      <protection hidden="1"/>
    </xf>
    <xf numFmtId="4" fontId="0" fillId="2" borderId="14" xfId="0" applyNumberFormat="1" applyFill="1" applyBorder="1" applyAlignment="1" applyProtection="1">
      <alignment/>
      <protection hidden="1"/>
    </xf>
    <xf numFmtId="0" fontId="0" fillId="0" borderId="15" xfId="0" applyBorder="1" applyAlignment="1">
      <alignment/>
    </xf>
    <xf numFmtId="4" fontId="0" fillId="2" borderId="16" xfId="0" applyNumberFormat="1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left"/>
      <protection hidden="1"/>
    </xf>
    <xf numFmtId="4" fontId="0" fillId="2" borderId="18" xfId="0" applyNumberFormat="1" applyFill="1" applyBorder="1" applyAlignment="1" applyProtection="1">
      <alignment horizontal="left"/>
      <protection hidden="1"/>
    </xf>
    <xf numFmtId="0" fontId="0" fillId="2" borderId="19" xfId="0" applyFill="1" applyBorder="1" applyAlignment="1" applyProtection="1">
      <alignment horizontal="left"/>
      <protection hidden="1"/>
    </xf>
    <xf numFmtId="4" fontId="0" fillId="2" borderId="16" xfId="0" applyNumberFormat="1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4" fontId="1" fillId="2" borderId="12" xfId="0" applyNumberFormat="1" applyFont="1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left"/>
      <protection hidden="1"/>
    </xf>
    <xf numFmtId="49" fontId="1" fillId="2" borderId="18" xfId="0" applyNumberFormat="1" applyFont="1" applyFill="1" applyBorder="1" applyAlignment="1" applyProtection="1">
      <alignment horizontal="left"/>
      <protection hidden="1"/>
    </xf>
    <xf numFmtId="49" fontId="0" fillId="2" borderId="16" xfId="0" applyNumberFormat="1" applyFill="1" applyBorder="1" applyAlignment="1" applyProtection="1">
      <alignment horizontal="left"/>
      <protection hidden="1"/>
    </xf>
    <xf numFmtId="4" fontId="0" fillId="2" borderId="12" xfId="0" applyNumberFormat="1" applyFill="1" applyBorder="1" applyAlignment="1" applyProtection="1">
      <alignment horizontal="left"/>
      <protection hidden="1"/>
    </xf>
    <xf numFmtId="4" fontId="0" fillId="2" borderId="12" xfId="0" applyNumberFormat="1" applyFont="1" applyFill="1" applyBorder="1" applyAlignment="1" applyProtection="1">
      <alignment horizontal="left"/>
      <protection hidden="1"/>
    </xf>
    <xf numFmtId="0" fontId="0" fillId="2" borderId="7" xfId="0" applyFont="1" applyFill="1" applyBorder="1" applyAlignment="1" applyProtection="1">
      <alignment horizontal="left"/>
      <protection hidden="1"/>
    </xf>
    <xf numFmtId="4" fontId="1" fillId="2" borderId="18" xfId="0" applyNumberFormat="1" applyFont="1" applyFill="1" applyBorder="1" applyAlignment="1" applyProtection="1">
      <alignment horizontal="left"/>
      <protection hidden="1"/>
    </xf>
    <xf numFmtId="4" fontId="1" fillId="2" borderId="16" xfId="0" applyNumberFormat="1" applyFont="1" applyFill="1" applyBorder="1" applyAlignment="1" applyProtection="1">
      <alignment horizontal="left"/>
      <protection hidden="1"/>
    </xf>
    <xf numFmtId="0" fontId="1" fillId="2" borderId="18" xfId="0" applyFont="1" applyFill="1" applyBorder="1" applyAlignment="1" applyProtection="1">
      <alignment horizontal="left"/>
      <protection hidden="1"/>
    </xf>
    <xf numFmtId="4" fontId="0" fillId="2" borderId="16" xfId="0" applyNumberFormat="1" applyFont="1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horizontal="left"/>
      <protection hidden="1"/>
    </xf>
    <xf numFmtId="4" fontId="0" fillId="2" borderId="18" xfId="0" applyNumberFormat="1" applyFont="1" applyFill="1" applyBorder="1" applyAlignment="1" applyProtection="1">
      <alignment horizontal="left"/>
      <protection hidden="1"/>
    </xf>
    <xf numFmtId="0" fontId="0" fillId="2" borderId="19" xfId="0" applyFont="1" applyFill="1" applyBorder="1" applyAlignment="1" applyProtection="1">
      <alignment horizontal="left"/>
      <protection hidden="1"/>
    </xf>
    <xf numFmtId="0" fontId="0" fillId="2" borderId="18" xfId="0" applyFill="1" applyBorder="1" applyAlignment="1" applyProtection="1">
      <alignment horizontal="left"/>
      <protection hidden="1"/>
    </xf>
    <xf numFmtId="4" fontId="0" fillId="2" borderId="20" xfId="0" applyNumberFormat="1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0" fillId="2" borderId="16" xfId="0" applyFont="1" applyFill="1" applyBorder="1" applyAlignment="1" applyProtection="1">
      <alignment horizontal="left"/>
      <protection hidden="1"/>
    </xf>
    <xf numFmtId="4" fontId="0" fillId="2" borderId="7" xfId="0" applyNumberFormat="1" applyFill="1" applyBorder="1" applyAlignment="1" applyProtection="1">
      <alignment horizontal="left"/>
      <protection hidden="1"/>
    </xf>
    <xf numFmtId="0" fontId="1" fillId="0" borderId="22" xfId="0" applyFont="1" applyBorder="1" applyAlignment="1" applyProtection="1">
      <alignment horizontal="left"/>
      <protection hidden="1"/>
    </xf>
    <xf numFmtId="4" fontId="1" fillId="2" borderId="23" xfId="0" applyNumberFormat="1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1" fontId="5" fillId="2" borderId="23" xfId="0" applyNumberFormat="1" applyFont="1" applyFill="1" applyBorder="1" applyAlignment="1" applyProtection="1">
      <alignment horizontal="center" vertical="center"/>
      <protection hidden="1"/>
    </xf>
    <xf numFmtId="1" fontId="5" fillId="2" borderId="8" xfId="0" applyNumberFormat="1" applyFont="1" applyFill="1" applyBorder="1" applyAlignment="1" applyProtection="1">
      <alignment horizontal="center" vertical="center"/>
      <protection hidden="1"/>
    </xf>
    <xf numFmtId="4" fontId="0" fillId="2" borderId="24" xfId="0" applyNumberFormat="1" applyFill="1" applyBorder="1" applyAlignment="1" applyProtection="1">
      <alignment horizontal="left"/>
      <protection hidden="1"/>
    </xf>
    <xf numFmtId="4" fontId="0" fillId="2" borderId="9" xfId="0" applyNumberFormat="1" applyFill="1" applyBorder="1" applyAlignment="1" applyProtection="1">
      <alignment horizontal="left"/>
      <protection hidden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4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b/>
        <i val="0"/>
        <color rgb="FF000080"/>
      </font>
      <border/>
    </dxf>
    <dxf>
      <font>
        <b/>
        <i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workbookViewId="0" topLeftCell="A1">
      <selection activeCell="A30" sqref="A30"/>
    </sheetView>
  </sheetViews>
  <sheetFormatPr defaultColWidth="9.125" defaultRowHeight="12.75" outlineLevelRow="1" outlineLevelCol="1"/>
  <cols>
    <col min="1" max="1" width="2.875" style="0" customWidth="1"/>
    <col min="2" max="2" width="3.375" style="0" customWidth="1"/>
    <col min="3" max="3" width="33.875" style="0" customWidth="1"/>
    <col min="4" max="5" width="12.75390625" style="0" customWidth="1"/>
    <col min="6" max="6" width="12.75390625" style="0" hidden="1" customWidth="1" outlineLevel="1"/>
    <col min="7" max="7" width="0" style="0" hidden="1" customWidth="1" outlineLevel="1"/>
    <col min="8" max="8" width="10.375" style="0" hidden="1" customWidth="1" outlineLevel="1"/>
    <col min="9" max="9" width="14.125" style="0" hidden="1" customWidth="1" outlineLevel="1"/>
    <col min="10" max="10" width="9.125" style="0" customWidth="1" collapsed="1"/>
    <col min="12" max="12" width="10.125" style="0" bestFit="1" customWidth="1"/>
  </cols>
  <sheetData>
    <row r="2" spans="2:9" ht="23.25">
      <c r="B2" s="51" t="s">
        <v>51</v>
      </c>
      <c r="C2" s="51"/>
      <c r="D2" s="51"/>
      <c r="E2" s="51"/>
      <c r="F2" s="45"/>
      <c r="G2" s="45"/>
      <c r="H2" s="1"/>
      <c r="I2" s="1"/>
    </row>
    <row r="3" spans="2:9" ht="12.75">
      <c r="B3" s="52" t="s">
        <v>52</v>
      </c>
      <c r="C3" s="52"/>
      <c r="D3" s="52"/>
      <c r="E3" s="52"/>
      <c r="F3" s="46"/>
      <c r="G3" s="46"/>
      <c r="H3" s="1"/>
      <c r="I3" s="1"/>
    </row>
    <row r="4" spans="2:9" ht="13.5" thickBot="1">
      <c r="B4" s="84"/>
      <c r="C4" s="84"/>
      <c r="D4" s="2"/>
      <c r="E4" s="2"/>
      <c r="F4" s="2"/>
      <c r="G4" s="2"/>
      <c r="H4" s="1"/>
      <c r="I4" s="1"/>
    </row>
    <row r="5" spans="2:9" ht="13.5" thickBot="1">
      <c r="B5" s="85"/>
      <c r="C5" s="86"/>
      <c r="D5" s="21" t="s">
        <v>23</v>
      </c>
      <c r="E5" s="22" t="s">
        <v>24</v>
      </c>
      <c r="F5" s="1"/>
      <c r="G5" s="1"/>
      <c r="H5" s="3" t="s">
        <v>0</v>
      </c>
      <c r="I5" s="4"/>
    </row>
    <row r="6" spans="2:9" ht="13.5" thickBot="1">
      <c r="B6" s="87" t="s">
        <v>20</v>
      </c>
      <c r="C6" s="88"/>
      <c r="D6" s="23" t="s">
        <v>21</v>
      </c>
      <c r="E6" s="24" t="s">
        <v>22</v>
      </c>
      <c r="F6" s="1"/>
      <c r="G6" s="1"/>
      <c r="H6" s="3"/>
      <c r="I6" s="4"/>
    </row>
    <row r="7" spans="2:9" ht="13.5" thickBot="1">
      <c r="B7" s="89" t="s">
        <v>49</v>
      </c>
      <c r="C7" s="90"/>
      <c r="D7" s="5">
        <v>0</v>
      </c>
      <c r="E7" s="25">
        <f>IF(D7&lt;0,0,D7)</f>
        <v>0</v>
      </c>
      <c r="F7" s="1"/>
      <c r="G7" s="1"/>
      <c r="H7" s="6"/>
      <c r="I7" s="6" t="s">
        <v>1</v>
      </c>
    </row>
    <row r="8" spans="2:12" ht="12.75">
      <c r="B8" s="47"/>
      <c r="C8" s="48" t="s">
        <v>50</v>
      </c>
      <c r="D8" s="50">
        <f>IF(D7&lt;=1034880,D7*1.35,D7+362208)</f>
        <v>0</v>
      </c>
      <c r="E8" s="25">
        <f>D8</f>
        <v>0</v>
      </c>
      <c r="F8" s="1"/>
      <c r="G8" s="1"/>
      <c r="H8" s="12"/>
      <c r="I8" s="12"/>
      <c r="L8" s="54"/>
    </row>
    <row r="9" spans="2:9" ht="12.75">
      <c r="B9" s="69" t="s">
        <v>26</v>
      </c>
      <c r="C9" s="83"/>
      <c r="D9" s="7"/>
      <c r="E9" s="25">
        <f>D9</f>
        <v>0</v>
      </c>
      <c r="F9" s="1"/>
      <c r="G9" s="1"/>
      <c r="H9" s="8" t="s">
        <v>2</v>
      </c>
      <c r="I9" s="25">
        <f>E14</f>
        <v>0</v>
      </c>
    </row>
    <row r="10" spans="2:9" ht="12.75">
      <c r="B10" s="69" t="s">
        <v>27</v>
      </c>
      <c r="C10" s="83"/>
      <c r="D10" s="7"/>
      <c r="E10" s="25">
        <f>IF(D10&lt;0,0,D10)</f>
        <v>0</v>
      </c>
      <c r="F10" s="1"/>
      <c r="G10" s="1"/>
      <c r="H10" s="9">
        <v>0.02</v>
      </c>
      <c r="I10" s="25">
        <f>I9*H10</f>
        <v>0</v>
      </c>
    </row>
    <row r="11" spans="2:9" ht="12.75">
      <c r="B11" s="69" t="s">
        <v>28</v>
      </c>
      <c r="C11" s="83"/>
      <c r="D11" s="7"/>
      <c r="E11" s="25">
        <f>D11</f>
        <v>0</v>
      </c>
      <c r="F11" s="1"/>
      <c r="G11" s="1"/>
      <c r="H11" s="9">
        <v>0.1</v>
      </c>
      <c r="I11" s="25">
        <f>I9*H11</f>
        <v>0</v>
      </c>
    </row>
    <row r="12" spans="2:9" ht="12.75">
      <c r="B12" s="69" t="s">
        <v>29</v>
      </c>
      <c r="C12" s="83"/>
      <c r="D12" s="7"/>
      <c r="E12" s="25">
        <f>IF(D12&lt;0,0,D12)</f>
        <v>0</v>
      </c>
      <c r="F12" s="1"/>
      <c r="G12" s="1"/>
      <c r="H12" s="10">
        <v>1000</v>
      </c>
      <c r="I12" s="25">
        <v>1000</v>
      </c>
    </row>
    <row r="13" spans="2:9" ht="13.5" thickBot="1">
      <c r="B13" s="79" t="s">
        <v>25</v>
      </c>
      <c r="C13" s="62"/>
      <c r="D13" s="25">
        <f>SUM(D9:D12)</f>
        <v>0</v>
      </c>
      <c r="E13" s="26">
        <f>SUM(E9:E12)</f>
        <v>0</v>
      </c>
      <c r="F13" s="11">
        <f>IF(E13&lt;0,0,E13)</f>
        <v>0</v>
      </c>
      <c r="G13" s="49"/>
      <c r="H13" s="8" t="s">
        <v>3</v>
      </c>
      <c r="I13" s="25">
        <f>D18</f>
        <v>0</v>
      </c>
    </row>
    <row r="14" spans="2:9" ht="13.5" hidden="1" outlineLevel="1" thickBot="1">
      <c r="B14" s="80" t="s">
        <v>4</v>
      </c>
      <c r="C14" s="81"/>
      <c r="D14" s="27">
        <f>IF(D13&gt;=0,D8+D13,D8)</f>
        <v>0</v>
      </c>
      <c r="E14" s="27">
        <f>IF(E13&gt;=0,E8+E13,E8)</f>
        <v>0</v>
      </c>
      <c r="F14" s="1"/>
      <c r="G14" s="1"/>
      <c r="H14" s="12"/>
      <c r="I14" s="12"/>
    </row>
    <row r="15" spans="2:9" ht="13.5" collapsed="1" thickBot="1">
      <c r="B15" s="82" t="s">
        <v>5</v>
      </c>
      <c r="C15" s="60"/>
      <c r="D15" s="13"/>
      <c r="E15" s="25">
        <f>IF(D15&gt;F13,F13,IF(D15&lt;0,0,D15))</f>
        <v>0</v>
      </c>
      <c r="F15" s="1"/>
      <c r="G15" s="1"/>
      <c r="H15" s="6" t="s">
        <v>6</v>
      </c>
      <c r="I15" s="6" t="str">
        <f>IF(OR(AND(I13&lt;=I12,I13&gt;=I10),AND(I13&lt;=I10,I13&gt;=I12),I13&gt;=I10,I13=0),"PRAVDA","NEPRAVDA")</f>
        <v>PRAVDA</v>
      </c>
    </row>
    <row r="16" spans="2:9" ht="12.75">
      <c r="B16" s="74" t="s">
        <v>7</v>
      </c>
      <c r="C16" s="62"/>
      <c r="D16" s="26">
        <f>D14-D15</f>
        <v>0</v>
      </c>
      <c r="E16" s="26">
        <f>E14-E15</f>
        <v>0</v>
      </c>
      <c r="F16" s="1"/>
      <c r="G16" s="1"/>
      <c r="H16" s="14"/>
      <c r="I16" s="1"/>
    </row>
    <row r="17" spans="2:9" ht="12.75">
      <c r="B17" s="59" t="s">
        <v>8</v>
      </c>
      <c r="C17" s="60"/>
      <c r="D17" s="28"/>
      <c r="E17" s="12"/>
      <c r="F17" s="1"/>
      <c r="G17" s="1"/>
      <c r="H17" s="2"/>
      <c r="I17" s="2"/>
    </row>
    <row r="18" spans="2:9" ht="12.75">
      <c r="B18" s="39"/>
      <c r="C18" s="19" t="s">
        <v>30</v>
      </c>
      <c r="D18" s="7"/>
      <c r="E18" s="25">
        <f>IF(D18&gt;I11,I11,IF(I15="NEPRAVDA",0,D18))</f>
        <v>0</v>
      </c>
      <c r="F18" s="1"/>
      <c r="G18" s="1"/>
      <c r="H18" s="1"/>
      <c r="I18" s="1"/>
    </row>
    <row r="19" spans="2:9" ht="12.75">
      <c r="B19" s="39"/>
      <c r="C19" s="19" t="s">
        <v>31</v>
      </c>
      <c r="D19" s="7"/>
      <c r="E19" s="25">
        <f>IF(D19&lt;0,0,IF(D19&gt;300000,300000,D19))</f>
        <v>0</v>
      </c>
      <c r="F19" s="1"/>
      <c r="G19" s="1"/>
      <c r="H19" s="14"/>
      <c r="I19" s="1"/>
    </row>
    <row r="20" spans="2:9" ht="12.75">
      <c r="B20" s="39"/>
      <c r="C20" s="19" t="s">
        <v>32</v>
      </c>
      <c r="D20" s="7"/>
      <c r="E20" s="25">
        <f>IF(D20&lt;0,0,IF(D20&gt;12000,12000,D20))</f>
        <v>0</v>
      </c>
      <c r="F20" s="1"/>
      <c r="G20" s="1"/>
      <c r="H20" s="2"/>
      <c r="I20" s="2"/>
    </row>
    <row r="21" spans="2:9" ht="12.75">
      <c r="B21" s="39"/>
      <c r="C21" s="19" t="s">
        <v>33</v>
      </c>
      <c r="D21" s="7"/>
      <c r="E21" s="25">
        <f>IF(D21&lt;0,0,IF(D21&gt;12000,12000,D21))</f>
        <v>0</v>
      </c>
      <c r="F21" s="1"/>
      <c r="G21" s="1"/>
      <c r="H21" s="1"/>
      <c r="I21" s="1"/>
    </row>
    <row r="22" spans="2:9" ht="12.75">
      <c r="B22" s="39"/>
      <c r="C22" s="19" t="s">
        <v>34</v>
      </c>
      <c r="D22" s="7"/>
      <c r="E22" s="25">
        <f>IF(D22&lt;0,0,IF(D22&gt;3000,3000,D22))</f>
        <v>0</v>
      </c>
      <c r="F22" s="1"/>
      <c r="G22" s="1"/>
      <c r="H22" s="14"/>
      <c r="I22" s="1"/>
    </row>
    <row r="23" spans="2:9" ht="12.75">
      <c r="B23" s="41"/>
      <c r="C23" s="42" t="s">
        <v>56</v>
      </c>
      <c r="D23" s="15"/>
      <c r="E23" s="25">
        <f>IF(D23&lt;0,0,D23)</f>
        <v>0</v>
      </c>
      <c r="F23" s="1"/>
      <c r="G23" s="1"/>
      <c r="H23" s="44"/>
      <c r="I23" s="1"/>
    </row>
    <row r="24" spans="2:9" ht="12.75" hidden="1" outlineLevel="1">
      <c r="B24" s="76" t="s">
        <v>9</v>
      </c>
      <c r="C24" s="66"/>
      <c r="D24" s="15"/>
      <c r="E24" s="25">
        <f>IF(D24&lt;0,0,D24)</f>
        <v>0</v>
      </c>
      <c r="F24" s="1"/>
      <c r="G24" s="1"/>
      <c r="H24" s="1"/>
      <c r="I24" s="1"/>
    </row>
    <row r="25" spans="2:9" ht="12.75" hidden="1" outlineLevel="1">
      <c r="B25" s="77" t="s">
        <v>10</v>
      </c>
      <c r="C25" s="78"/>
      <c r="D25" s="37">
        <f>SUM(D18:D24)</f>
        <v>0</v>
      </c>
      <c r="E25" s="30">
        <f>SUM(E18:E24)</f>
        <v>0</v>
      </c>
      <c r="F25" s="1"/>
      <c r="G25" s="1"/>
      <c r="H25" s="1"/>
      <c r="I25" s="1"/>
    </row>
    <row r="26" spans="2:9" ht="12.75" collapsed="1">
      <c r="B26" s="59" t="s">
        <v>35</v>
      </c>
      <c r="C26" s="60"/>
      <c r="D26" s="27">
        <f>IF(D25&gt;D16,0,D16-D25)</f>
        <v>0</v>
      </c>
      <c r="E26" s="27">
        <f>IF(E25&gt;E16,0,E16-E25)</f>
        <v>0</v>
      </c>
      <c r="F26" s="1"/>
      <c r="G26" s="1"/>
      <c r="H26" s="1"/>
      <c r="I26" s="1"/>
    </row>
    <row r="27" spans="2:9" ht="12.75" hidden="1" outlineLevel="1">
      <c r="B27" s="61" t="s">
        <v>11</v>
      </c>
      <c r="C27" s="62"/>
      <c r="D27" s="26">
        <f>FLOOR(D26,100)</f>
        <v>0</v>
      </c>
      <c r="E27" s="26">
        <f>FLOOR(E26,100)</f>
        <v>0</v>
      </c>
      <c r="F27" s="1"/>
      <c r="G27" s="1"/>
      <c r="H27" s="1"/>
      <c r="I27" s="1"/>
    </row>
    <row r="28" spans="2:9" ht="12.75" collapsed="1">
      <c r="B28" s="73" t="s">
        <v>12</v>
      </c>
      <c r="C28" s="60"/>
      <c r="D28" s="29">
        <f>D27*0.15</f>
        <v>0</v>
      </c>
      <c r="E28" s="29">
        <f>E27*0.15</f>
        <v>0</v>
      </c>
      <c r="F28" s="1"/>
      <c r="G28" s="1"/>
      <c r="H28" s="43"/>
      <c r="I28" s="1"/>
    </row>
    <row r="29" spans="2:9" ht="12.75">
      <c r="B29" s="74" t="s">
        <v>13</v>
      </c>
      <c r="C29" s="62"/>
      <c r="D29" s="30">
        <f>IF(D13&lt;0,ABS(D13),0)</f>
        <v>0</v>
      </c>
      <c r="E29" s="30">
        <f>IF(E13&lt;0,ABS(E13),0)</f>
        <v>0</v>
      </c>
      <c r="F29" s="1"/>
      <c r="G29" s="1"/>
      <c r="H29" s="1"/>
      <c r="I29" s="1"/>
    </row>
    <row r="30" spans="2:9" ht="12.75">
      <c r="B30" s="75" t="s">
        <v>36</v>
      </c>
      <c r="C30" s="60"/>
      <c r="D30" s="12"/>
      <c r="E30" s="12"/>
      <c r="F30" s="1"/>
      <c r="G30" s="1"/>
      <c r="H30" s="1"/>
      <c r="I30" s="1"/>
    </row>
    <row r="31" spans="2:9" ht="12.75">
      <c r="B31" s="40"/>
      <c r="C31" s="20" t="s">
        <v>37</v>
      </c>
      <c r="D31" s="15">
        <v>0</v>
      </c>
      <c r="E31" s="25">
        <f>IF(OR(D31="",D31=0),0,IF(D31&lt;&gt;24840,24840,D31))</f>
        <v>0</v>
      </c>
      <c r="F31" s="1"/>
      <c r="G31" s="1"/>
      <c r="H31" s="1"/>
      <c r="I31" s="1"/>
    </row>
    <row r="32" spans="2:9" ht="12.75">
      <c r="B32" s="40"/>
      <c r="C32" s="20" t="s">
        <v>38</v>
      </c>
      <c r="D32" s="15"/>
      <c r="E32" s="25">
        <f>IF(D32&gt;24840,24840,IF(MOD(D32,2070)&lt;&gt;0,0,D32))</f>
        <v>0</v>
      </c>
      <c r="F32" s="1"/>
      <c r="G32" s="1"/>
      <c r="H32" s="1"/>
      <c r="I32" s="1"/>
    </row>
    <row r="33" spans="2:9" ht="12.75">
      <c r="B33" s="40"/>
      <c r="C33" s="20" t="s">
        <v>39</v>
      </c>
      <c r="D33" s="15"/>
      <c r="E33" s="25">
        <f>IF(D33&gt;49680,49680,IF(MOD(D33,4140)&lt;&gt;0,0,D33))</f>
        <v>0</v>
      </c>
      <c r="F33" s="1"/>
      <c r="G33" s="1"/>
      <c r="H33" s="1"/>
      <c r="I33" s="1"/>
    </row>
    <row r="34" spans="2:9" ht="12.75">
      <c r="B34" s="40"/>
      <c r="C34" s="20" t="s">
        <v>40</v>
      </c>
      <c r="D34" s="15"/>
      <c r="E34" s="25">
        <f>IF(D34&gt;2520,2520,IF(MOD(D34,210)&lt;&gt;0,0,D34))</f>
        <v>0</v>
      </c>
      <c r="F34" s="1"/>
      <c r="G34" s="1"/>
      <c r="H34" s="16"/>
      <c r="I34" s="1"/>
    </row>
    <row r="35" spans="2:9" ht="12.75">
      <c r="B35" s="40"/>
      <c r="C35" s="20" t="s">
        <v>41</v>
      </c>
      <c r="D35" s="15"/>
      <c r="E35" s="25">
        <f>IF(D35&gt;5040,5040,IF(MOD(D35,420)&lt;&gt;0,0,D35))</f>
        <v>0</v>
      </c>
      <c r="F35" s="1"/>
      <c r="G35" s="1"/>
      <c r="H35" s="1"/>
      <c r="I35" s="1"/>
    </row>
    <row r="36" spans="2:9" ht="12.75">
      <c r="B36" s="40"/>
      <c r="C36" s="20" t="s">
        <v>42</v>
      </c>
      <c r="D36" s="15"/>
      <c r="E36" s="25">
        <f>IF(D36&gt;16140,16140,IF(MOD(D36,1345)&lt;&gt;0,0,D36))</f>
        <v>0</v>
      </c>
      <c r="F36" s="1"/>
      <c r="G36" s="1"/>
      <c r="H36" s="1"/>
      <c r="I36" s="1"/>
    </row>
    <row r="37" spans="2:9" ht="12.75">
      <c r="B37" s="41"/>
      <c r="C37" s="20" t="s">
        <v>43</v>
      </c>
      <c r="D37" s="17"/>
      <c r="E37" s="25">
        <f>IF(D37&gt;4020,4020,IF(MOD(D37,335)&lt;&gt;0,0,D37))</f>
        <v>0</v>
      </c>
      <c r="F37" s="1"/>
      <c r="G37" s="1"/>
      <c r="H37" s="1"/>
      <c r="I37" s="1"/>
    </row>
    <row r="38" spans="2:9" ht="12.75" hidden="1" outlineLevel="1">
      <c r="B38" s="70" t="s">
        <v>44</v>
      </c>
      <c r="C38" s="71"/>
      <c r="D38" s="38">
        <f>SUM(D31:D37)</f>
        <v>0</v>
      </c>
      <c r="E38" s="38">
        <f>SUM(E31:E37)</f>
        <v>0</v>
      </c>
      <c r="F38" s="1"/>
      <c r="G38" s="1"/>
      <c r="H38" s="1"/>
      <c r="I38" s="1"/>
    </row>
    <row r="39" spans="2:9" ht="12.75" collapsed="1">
      <c r="B39" s="72" t="s">
        <v>45</v>
      </c>
      <c r="C39" s="62"/>
      <c r="D39" s="31">
        <f>IF(D38&gt;D28,0,D28-D38)</f>
        <v>0</v>
      </c>
      <c r="E39" s="31">
        <f>IF(E38&gt;E28,0,E28-E38)</f>
        <v>0</v>
      </c>
      <c r="F39" s="1"/>
      <c r="G39" s="1"/>
      <c r="H39" s="1"/>
      <c r="I39" s="1"/>
    </row>
    <row r="40" spans="2:9" ht="12.75">
      <c r="B40" s="59" t="s">
        <v>14</v>
      </c>
      <c r="C40" s="60"/>
      <c r="D40" s="15">
        <v>0</v>
      </c>
      <c r="E40" s="25">
        <f>IF(MOD(D40,890)&lt;&gt;0,0,D40)</f>
        <v>0</v>
      </c>
      <c r="F40" s="1"/>
      <c r="G40" s="1"/>
      <c r="H40" s="1"/>
      <c r="I40" s="1"/>
    </row>
    <row r="41" spans="2:9" ht="12.75">
      <c r="B41" s="56" t="s">
        <v>15</v>
      </c>
      <c r="C41" s="66"/>
      <c r="D41" s="25">
        <f>IF(D40&gt;D39,D39,D40)</f>
        <v>0</v>
      </c>
      <c r="E41" s="25">
        <f>IF(E40&gt;E39,E39,E40)</f>
        <v>0</v>
      </c>
      <c r="F41" s="1"/>
      <c r="G41" s="1"/>
      <c r="H41" s="1"/>
      <c r="I41" s="1"/>
    </row>
    <row r="42" spans="2:9" ht="12.75">
      <c r="B42" s="67" t="s">
        <v>48</v>
      </c>
      <c r="C42" s="62"/>
      <c r="D42" s="32">
        <f>D39-D41</f>
        <v>0</v>
      </c>
      <c r="E42" s="32">
        <f>E39-E41</f>
        <v>0</v>
      </c>
      <c r="F42" s="1"/>
      <c r="G42" s="1"/>
      <c r="H42" s="1"/>
      <c r="I42" s="1"/>
    </row>
    <row r="43" spans="2:9" ht="12.75">
      <c r="B43" s="68" t="s">
        <v>16</v>
      </c>
      <c r="C43" s="60"/>
      <c r="D43" s="33">
        <f>IF(D40-D41&lt;100,0,IF(D40-D41&gt;52200,52200,D40-D41))</f>
        <v>0</v>
      </c>
      <c r="E43" s="33">
        <f>IF(E40-E41&lt;100,0,IF(E40-E41&gt;52200,52200,E40-E41))</f>
        <v>0</v>
      </c>
      <c r="F43" s="1"/>
      <c r="G43" s="1"/>
      <c r="H43" s="1"/>
      <c r="I43" s="1"/>
    </row>
    <row r="44" spans="2:9" ht="12.75">
      <c r="B44" s="69" t="s">
        <v>46</v>
      </c>
      <c r="C44" s="66"/>
      <c r="D44" s="15">
        <v>0</v>
      </c>
      <c r="E44" s="25">
        <f>IF(D44&lt;0,0,D44)</f>
        <v>0</v>
      </c>
      <c r="F44" s="1"/>
      <c r="G44" s="1"/>
      <c r="H44" s="1"/>
      <c r="I44" s="1"/>
    </row>
    <row r="45" spans="2:9" ht="12.75">
      <c r="B45" s="61" t="s">
        <v>17</v>
      </c>
      <c r="C45" s="62"/>
      <c r="D45" s="26">
        <f>D43-D44</f>
        <v>0</v>
      </c>
      <c r="E45" s="26">
        <f>E43-E44</f>
        <v>0</v>
      </c>
      <c r="F45" s="1"/>
      <c r="G45" s="1"/>
      <c r="H45" s="1"/>
      <c r="I45" s="1"/>
    </row>
    <row r="46" spans="2:9" ht="12.75">
      <c r="B46" s="59" t="s">
        <v>18</v>
      </c>
      <c r="C46" s="60"/>
      <c r="D46" s="15"/>
      <c r="E46" s="25">
        <f>IF(D46&lt;0,0,D46)</f>
        <v>0</v>
      </c>
      <c r="F46" s="1"/>
      <c r="G46" s="1"/>
      <c r="H46" s="1"/>
      <c r="I46" s="1"/>
    </row>
    <row r="47" spans="2:9" ht="12.75">
      <c r="B47" s="61" t="s">
        <v>19</v>
      </c>
      <c r="C47" s="62"/>
      <c r="D47" s="18"/>
      <c r="E47" s="26">
        <f>IF(D47&lt;0,0,D47)</f>
        <v>0</v>
      </c>
      <c r="F47" s="1"/>
      <c r="G47" s="1"/>
      <c r="H47" s="1"/>
      <c r="I47" s="1"/>
    </row>
    <row r="48" spans="2:9" ht="12.75">
      <c r="B48" s="63"/>
      <c r="C48" s="64"/>
      <c r="D48" s="25"/>
      <c r="E48" s="12"/>
      <c r="F48" s="1"/>
      <c r="G48" s="1"/>
      <c r="H48" s="1"/>
      <c r="I48" s="1"/>
    </row>
    <row r="49" spans="2:9" ht="12.75">
      <c r="B49" s="65" t="s">
        <v>47</v>
      </c>
      <c r="C49" s="66"/>
      <c r="D49" s="34">
        <f>D42-D45-D46-D47</f>
        <v>0</v>
      </c>
      <c r="E49" s="34">
        <f>E42-E45-E46-E47</f>
        <v>0</v>
      </c>
      <c r="F49" s="1"/>
      <c r="G49" s="1"/>
      <c r="H49" s="1"/>
      <c r="I49" s="1"/>
    </row>
    <row r="50" spans="2:9" ht="13.5" thickBot="1">
      <c r="B50" s="57"/>
      <c r="C50" s="58"/>
      <c r="D50" s="35"/>
      <c r="E50" s="36"/>
      <c r="F50" s="1"/>
      <c r="G50" s="1"/>
      <c r="H50" s="1"/>
      <c r="I50" s="1"/>
    </row>
    <row r="52" spans="1:16" ht="12.75">
      <c r="A52" s="1" t="s">
        <v>53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53" t="s">
        <v>55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 t="s">
        <v>57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ht="12" customHeight="1">
      <c r="A56" s="55"/>
    </row>
  </sheetData>
  <sheetProtection password="CECB" sheet="1" objects="1" scenarios="1"/>
  <mergeCells count="33">
    <mergeCell ref="B4:C4"/>
    <mergeCell ref="B5:C5"/>
    <mergeCell ref="B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27:C27"/>
    <mergeCell ref="B28:C28"/>
    <mergeCell ref="B29:C29"/>
    <mergeCell ref="B30:C30"/>
    <mergeCell ref="B38:C38"/>
    <mergeCell ref="B39:C39"/>
    <mergeCell ref="B40:C40"/>
    <mergeCell ref="B41:C41"/>
    <mergeCell ref="B42:C42"/>
    <mergeCell ref="B43:C43"/>
    <mergeCell ref="B44:C44"/>
    <mergeCell ref="B45:C45"/>
    <mergeCell ref="B50:C50"/>
    <mergeCell ref="B46:C46"/>
    <mergeCell ref="B47:C47"/>
    <mergeCell ref="B48:C48"/>
    <mergeCell ref="B49:C49"/>
  </mergeCells>
  <conditionalFormatting sqref="D12 D7:D8 D10 D44 D46:D47 D23:D24">
    <cfRule type="cellIs" priority="1" dxfId="0" operator="lessThan" stopIfTrue="1">
      <formula>0</formula>
    </cfRule>
  </conditionalFormatting>
  <conditionalFormatting sqref="D29">
    <cfRule type="cellIs" priority="2" dxfId="1" operator="greaterThan" stopIfTrue="1">
      <formula>0</formula>
    </cfRule>
  </conditionalFormatting>
  <conditionalFormatting sqref="D28">
    <cfRule type="cellIs" priority="3" dxfId="1" operator="greaterThan" stopIfTrue="1">
      <formula>0</formula>
    </cfRule>
  </conditionalFormatting>
  <conditionalFormatting sqref="E7:E8 E12 E10">
    <cfRule type="expression" priority="4" dxfId="2" stopIfTrue="1">
      <formula>D7&lt;0</formula>
    </cfRule>
  </conditionalFormatting>
  <conditionalFormatting sqref="E26:E28 E31:E37 E49 E14 E16 E18:E24 E39:E47">
    <cfRule type="expression" priority="5" dxfId="2" stopIfTrue="1">
      <formula>E14&lt;&gt;D14</formula>
    </cfRule>
  </conditionalFormatting>
  <conditionalFormatting sqref="E25 E38">
    <cfRule type="expression" priority="6" dxfId="3" stopIfTrue="1">
      <formula>E25&lt;&gt;D25</formula>
    </cfRule>
  </conditionalFormatting>
  <conditionalFormatting sqref="E29">
    <cfRule type="cellIs" priority="7" dxfId="1" operator="greaterThan" stopIfTrue="1">
      <formula>0</formula>
    </cfRule>
    <cfRule type="expression" priority="8" dxfId="2" stopIfTrue="1">
      <formula>E29&lt;&gt;D29</formula>
    </cfRule>
  </conditionalFormatting>
  <conditionalFormatting sqref="D18">
    <cfRule type="cellIs" priority="9" dxfId="0" operator="greaterThan" stopIfTrue="1">
      <formula>D14*0.1</formula>
    </cfRule>
    <cfRule type="expression" priority="10" dxfId="0" stopIfTrue="1">
      <formula>I15="NEPRAVDA"</formula>
    </cfRule>
  </conditionalFormatting>
  <conditionalFormatting sqref="D15">
    <cfRule type="expression" priority="11" dxfId="0" stopIfTrue="1">
      <formula>AND(D15&lt;&gt;0,D15&gt;D13,D15&lt;&gt;"")</formula>
    </cfRule>
    <cfRule type="cellIs" priority="12" dxfId="0" operator="lessThan" stopIfTrue="1">
      <formula>0</formula>
    </cfRule>
  </conditionalFormatting>
  <conditionalFormatting sqref="E15">
    <cfRule type="expression" priority="13" dxfId="2" stopIfTrue="1">
      <formula>E15&lt;&gt;D15</formula>
    </cfRule>
    <cfRule type="expression" priority="14" dxfId="2" stopIfTrue="1">
      <formula>D15&lt;0</formula>
    </cfRule>
  </conditionalFormatting>
  <conditionalFormatting sqref="D19">
    <cfRule type="cellIs" priority="15" dxfId="0" operator="greaterThan" stopIfTrue="1">
      <formula>300000</formula>
    </cfRule>
    <cfRule type="cellIs" priority="16" dxfId="0" operator="lessThan" stopIfTrue="1">
      <formula>0</formula>
    </cfRule>
  </conditionalFormatting>
  <conditionalFormatting sqref="D20:D21">
    <cfRule type="cellIs" priority="17" dxfId="0" operator="greaterThan" stopIfTrue="1">
      <formula>12000</formula>
    </cfRule>
    <cfRule type="cellIs" priority="18" dxfId="0" operator="lessThan" stopIfTrue="1">
      <formula>0</formula>
    </cfRule>
  </conditionalFormatting>
  <conditionalFormatting sqref="D22">
    <cfRule type="cellIs" priority="19" dxfId="0" operator="greaterThan" stopIfTrue="1">
      <formula>3000</formula>
    </cfRule>
    <cfRule type="cellIs" priority="20" dxfId="0" operator="lessThan" stopIfTrue="1">
      <formula>0</formula>
    </cfRule>
  </conditionalFormatting>
  <conditionalFormatting sqref="D32">
    <cfRule type="cellIs" priority="21" dxfId="0" operator="greaterThan" stopIfTrue="1">
      <formula>24840</formula>
    </cfRule>
    <cfRule type="expression" priority="22" dxfId="0" stopIfTrue="1">
      <formula>MOD(D32,2070)&lt;&gt;0</formula>
    </cfRule>
  </conditionalFormatting>
  <conditionalFormatting sqref="D33">
    <cfRule type="cellIs" priority="23" dxfId="0" operator="greaterThan" stopIfTrue="1">
      <formula>49680</formula>
    </cfRule>
    <cfRule type="expression" priority="24" dxfId="0" stopIfTrue="1">
      <formula>MOD(D33,4140)&lt;&gt;0</formula>
    </cfRule>
  </conditionalFormatting>
  <conditionalFormatting sqref="D34">
    <cfRule type="cellIs" priority="25" dxfId="0" operator="greaterThan" stopIfTrue="1">
      <formula>2520</formula>
    </cfRule>
    <cfRule type="expression" priority="26" dxfId="0" stopIfTrue="1">
      <formula>MOD(D34,210)&lt;&gt;0</formula>
    </cfRule>
  </conditionalFormatting>
  <conditionalFormatting sqref="D35">
    <cfRule type="cellIs" priority="27" dxfId="0" operator="greaterThan" stopIfTrue="1">
      <formula>5040</formula>
    </cfRule>
    <cfRule type="expression" priority="28" dxfId="0" stopIfTrue="1">
      <formula>MOD(D35,420)&lt;&gt;0</formula>
    </cfRule>
  </conditionalFormatting>
  <conditionalFormatting sqref="D36">
    <cfRule type="cellIs" priority="29" dxfId="0" operator="greaterThan" stopIfTrue="1">
      <formula>16140</formula>
    </cfRule>
    <cfRule type="expression" priority="30" dxfId="0" stopIfTrue="1">
      <formula>MOD(D36,1345)&lt;&gt;0</formula>
    </cfRule>
  </conditionalFormatting>
  <conditionalFormatting sqref="D37">
    <cfRule type="cellIs" priority="31" dxfId="0" operator="greaterThan" stopIfTrue="1">
      <formula>4020</formula>
    </cfRule>
    <cfRule type="expression" priority="32" dxfId="0" stopIfTrue="1">
      <formula>MOD(D37,335)&lt;&gt;0</formula>
    </cfRule>
  </conditionalFormatting>
  <conditionalFormatting sqref="D31">
    <cfRule type="expression" priority="33" dxfId="0" stopIfTrue="1">
      <formula>AND(D31&lt;&gt;"",D31&lt;&gt;0,D31&lt;&gt;24840)</formula>
    </cfRule>
  </conditionalFormatting>
  <conditionalFormatting sqref="D40">
    <cfRule type="expression" priority="34" dxfId="0" stopIfTrue="1">
      <formula>MOD(D40,890)&lt;&gt;0</formula>
    </cfRule>
  </conditionalFormatting>
  <dataValidations count="2">
    <dataValidation operator="greaterThan" allowBlank="1" showInputMessage="1" showErrorMessage="1" sqref="D19"/>
    <dataValidation operator="equal" allowBlank="1" showInputMessage="1" showErrorMessage="1" error="aaaa" sqref="D18"/>
  </dataValidations>
  <printOptions/>
  <pageMargins left="0.51" right="0.52" top="1" bottom="1" header="0.4921259845" footer="0.492125984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2007-03-05T21:53:45Z</dcterms:created>
  <cp:category/>
  <cp:version/>
  <cp:contentType/>
  <cp:contentStatus/>
</cp:coreProperties>
</file>