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0" yWindow="1365" windowWidth="19200" windowHeight="12615" activeTab="0"/>
  </bookViews>
  <sheets>
    <sheet name="DK 2007" sheetId="1" r:id="rId1"/>
  </sheets>
  <definedNames/>
  <calcPr fullCalcOnLoad="1"/>
</workbook>
</file>

<file path=xl/comments1.xml><?xml version="1.0" encoding="utf-8"?>
<comments xmlns="http://schemas.openxmlformats.org/spreadsheetml/2006/main">
  <authors>
    <author>F? ve Svitav?ch</author>
    <author>Vr?na Petr, Ing.</author>
  </authors>
  <commentList>
    <comment ref="F15" authorId="0">
      <text>
        <r>
          <rPr>
            <sz val="8"/>
            <rFont val="Tahoma"/>
            <family val="0"/>
          </rPr>
          <t>Kladný úhrn ř. 41</t>
        </r>
      </text>
    </comment>
    <comment ref="J15" authorId="0">
      <text>
        <r>
          <rPr>
            <sz val="8"/>
            <rFont val="Tahoma"/>
            <family val="0"/>
          </rPr>
          <t>Kladný úhrn ř. 41</t>
        </r>
      </text>
    </comment>
    <comment ref="E10" authorId="0">
      <text>
        <r>
          <rPr>
            <sz val="8"/>
            <rFont val="Tahoma"/>
            <family val="0"/>
          </rPr>
          <t>částka nemůže být záporná</t>
        </r>
      </text>
    </comment>
    <comment ref="E12" authorId="0">
      <text>
        <r>
          <rPr>
            <sz val="8"/>
            <rFont val="Tahoma"/>
            <family val="0"/>
          </rPr>
          <t>částka nemůže být záporná</t>
        </r>
      </text>
    </comment>
    <comment ref="E14" authorId="0">
      <text>
        <r>
          <rPr>
            <sz val="8"/>
            <rFont val="Tahoma"/>
            <family val="0"/>
          </rPr>
          <t>částka nemůže být záporná</t>
        </r>
      </text>
    </comment>
    <comment ref="E20" authorId="0">
      <text>
        <r>
          <rPr>
            <sz val="8"/>
            <rFont val="Tahoma"/>
            <family val="0"/>
          </rPr>
          <t>min. výše daru 2 % ze základu daně  anebo 1 000 Kč, max. výše daru 10 % ze základu daně</t>
        </r>
      </text>
    </comment>
    <comment ref="I20" authorId="0">
      <text>
        <r>
          <rPr>
            <sz val="8"/>
            <rFont val="Tahoma"/>
            <family val="0"/>
          </rPr>
          <t>min. výše daru 2 % ze základu daně  anebo 1 000 Kč, max. výše daru 10 % ze základu daně</t>
        </r>
      </text>
    </comment>
    <comment ref="E21" authorId="0">
      <text>
        <r>
          <rPr>
            <sz val="8"/>
            <rFont val="Tahoma"/>
            <family val="0"/>
          </rPr>
          <t>max. výše 300 000 Kč/rok</t>
        </r>
      </text>
    </comment>
    <comment ref="I21" authorId="0">
      <text>
        <r>
          <rPr>
            <sz val="8"/>
            <rFont val="Tahoma"/>
            <family val="0"/>
          </rPr>
          <t>max. výše 300 000 Kč/rok</t>
        </r>
      </text>
    </comment>
    <comment ref="E22" authorId="0">
      <text>
        <r>
          <rPr>
            <sz val="8"/>
            <rFont val="Tahoma"/>
            <family val="0"/>
          </rPr>
          <t>max. výše 12 000 Kč/rok</t>
        </r>
      </text>
    </comment>
    <comment ref="I22" authorId="0">
      <text>
        <r>
          <rPr>
            <sz val="8"/>
            <rFont val="Tahoma"/>
            <family val="0"/>
          </rPr>
          <t>max. výše 12 000 Kč/rok</t>
        </r>
      </text>
    </comment>
    <comment ref="E23" authorId="0">
      <text>
        <r>
          <rPr>
            <sz val="8"/>
            <rFont val="Tahoma"/>
            <family val="0"/>
          </rPr>
          <t>max. výše 12 000 Kč/rok</t>
        </r>
      </text>
    </comment>
    <comment ref="I23" authorId="0">
      <text>
        <r>
          <rPr>
            <sz val="8"/>
            <rFont val="Tahoma"/>
            <family val="0"/>
          </rPr>
          <t>max. výše 12 000 Kč/rok</t>
        </r>
      </text>
    </comment>
    <comment ref="E24" authorId="0">
      <text>
        <r>
          <rPr>
            <sz val="8"/>
            <rFont val="Tahoma"/>
            <family val="0"/>
          </rPr>
          <t xml:space="preserve">až do výše 1,5 % z </t>
        </r>
        <r>
          <rPr>
            <b/>
            <sz val="8"/>
            <rFont val="Tahoma"/>
            <family val="2"/>
          </rPr>
          <t>příjmů</t>
        </r>
        <r>
          <rPr>
            <sz val="8"/>
            <rFont val="Tahoma"/>
            <family val="0"/>
          </rPr>
          <t xml:space="preserve"> ze zaměstnání, max. však do výše 3 000 Kč/rok</t>
        </r>
      </text>
    </comment>
    <comment ref="E33" authorId="0">
      <text>
        <r>
          <rPr>
            <sz val="8"/>
            <rFont val="Tahoma"/>
            <family val="0"/>
          </rPr>
          <t>výše částky je 0 anebo 7 200 Kč/rok</t>
        </r>
      </text>
    </comment>
    <comment ref="I33" authorId="0">
      <text>
        <r>
          <rPr>
            <sz val="8"/>
            <rFont val="Tahoma"/>
            <family val="0"/>
          </rPr>
          <t>výše částky je 0 anebo 7 200 Kč/rok</t>
        </r>
      </text>
    </comment>
    <comment ref="E34" authorId="0">
      <text>
        <r>
          <rPr>
            <sz val="8"/>
            <rFont val="Tahoma"/>
            <family val="0"/>
          </rPr>
          <t>max. výše  4 200 Kč/rok</t>
        </r>
      </text>
    </comment>
    <comment ref="E35" authorId="0">
      <text>
        <r>
          <rPr>
            <sz val="8"/>
            <rFont val="Tahoma"/>
            <family val="0"/>
          </rPr>
          <t>max. výše  8 400 Kč/rok</t>
        </r>
      </text>
    </comment>
    <comment ref="E36" authorId="0">
      <text>
        <r>
          <rPr>
            <sz val="8"/>
            <rFont val="Tahoma"/>
            <family val="0"/>
          </rPr>
          <t>max. výše  1 500 Kč/rok</t>
        </r>
      </text>
    </comment>
    <comment ref="E37" authorId="0">
      <text>
        <r>
          <rPr>
            <sz val="8"/>
            <rFont val="Tahoma"/>
            <family val="0"/>
          </rPr>
          <t>max. výše 3 000 Kč/rok</t>
        </r>
      </text>
    </comment>
    <comment ref="E38" authorId="0">
      <text>
        <r>
          <rPr>
            <sz val="8"/>
            <rFont val="Tahoma"/>
            <family val="0"/>
          </rPr>
          <t>max. výše  9 600 Kč/rok</t>
        </r>
      </text>
    </comment>
    <comment ref="E39" authorId="0">
      <text>
        <r>
          <rPr>
            <sz val="8"/>
            <rFont val="Tahoma"/>
            <family val="0"/>
          </rPr>
          <t>max. výše  2 400 Kč/rok</t>
        </r>
      </text>
    </comment>
    <comment ref="E45" authorId="0">
      <text>
        <r>
          <rPr>
            <sz val="8"/>
            <rFont val="Tahoma"/>
            <family val="0"/>
          </rPr>
          <t>min. výše 100 Kč/rok, 
max. výše 30 000 Kč/ rok</t>
        </r>
      </text>
    </comment>
    <comment ref="I45" authorId="0">
      <text>
        <r>
          <rPr>
            <sz val="8"/>
            <rFont val="Tahoma"/>
            <family val="0"/>
          </rPr>
          <t>min. výše 100 Kč/rok, 
max. výše 30 000 Kč /rok</t>
        </r>
      </text>
    </comment>
    <comment ref="I34" authorId="0">
      <text>
        <r>
          <rPr>
            <sz val="8"/>
            <rFont val="Tahoma"/>
            <family val="0"/>
          </rPr>
          <t>max. výše  4 200 Kč/rok</t>
        </r>
      </text>
    </comment>
    <comment ref="I35" authorId="0">
      <text>
        <r>
          <rPr>
            <sz val="8"/>
            <rFont val="Tahoma"/>
            <family val="0"/>
          </rPr>
          <t>max. výše  8 400 Kč/rok</t>
        </r>
      </text>
    </comment>
    <comment ref="I36" authorId="0">
      <text>
        <r>
          <rPr>
            <sz val="8"/>
            <rFont val="Tahoma"/>
            <family val="0"/>
          </rPr>
          <t>max. výše  1 500 Kč/rok</t>
        </r>
      </text>
    </comment>
    <comment ref="I37" authorId="0">
      <text>
        <r>
          <rPr>
            <sz val="8"/>
            <rFont val="Tahoma"/>
            <family val="0"/>
          </rPr>
          <t>max. výše 3 000 Kč/rok</t>
        </r>
      </text>
    </comment>
    <comment ref="I38" authorId="0">
      <text>
        <r>
          <rPr>
            <sz val="8"/>
            <rFont val="Tahoma"/>
            <family val="0"/>
          </rPr>
          <t>max. výše  9 600 Kč/rok</t>
        </r>
      </text>
    </comment>
    <comment ref="I39" authorId="0">
      <text>
        <r>
          <rPr>
            <sz val="8"/>
            <rFont val="Tahoma"/>
            <family val="0"/>
          </rPr>
          <t>max. výše   2 400 Kč/rok</t>
        </r>
      </text>
    </comment>
    <comment ref="I24" authorId="0">
      <text>
        <r>
          <rPr>
            <sz val="8"/>
            <rFont val="Tahoma"/>
            <family val="0"/>
          </rPr>
          <t xml:space="preserve">až do výše 1,5 % z </t>
        </r>
        <r>
          <rPr>
            <b/>
            <sz val="8"/>
            <rFont val="Tahoma"/>
            <family val="2"/>
          </rPr>
          <t>příjmů</t>
        </r>
        <r>
          <rPr>
            <sz val="8"/>
            <rFont val="Tahoma"/>
            <family val="0"/>
          </rPr>
          <t xml:space="preserve"> podle § 6, max. však do výše 3 000 Kč/rok</t>
        </r>
      </text>
    </comment>
    <comment ref="E42" authorId="0">
      <text>
        <r>
          <rPr>
            <sz val="8"/>
            <rFont val="Tahoma"/>
            <family val="0"/>
          </rPr>
          <t>6 000 Kč /rok na jedno vyživované dítě 
u dítěte se ZTP/P 12 000 Kč/rok</t>
        </r>
      </text>
    </comment>
    <comment ref="I42" authorId="0">
      <text>
        <r>
          <rPr>
            <sz val="8"/>
            <rFont val="Tahoma"/>
            <family val="0"/>
          </rPr>
          <t>6 000 Kč/rok na jedno vyživované dítě 
u dítěte se ZTP/P 12 000 Kč/rok</t>
        </r>
      </text>
    </comment>
    <comment ref="I10" authorId="0">
      <text>
        <r>
          <rPr>
            <sz val="8"/>
            <rFont val="Tahoma"/>
            <family val="0"/>
          </rPr>
          <t>částka nemůže být záporná</t>
        </r>
      </text>
    </comment>
    <comment ref="I12" authorId="0">
      <text>
        <r>
          <rPr>
            <sz val="8"/>
            <rFont val="Tahoma"/>
            <family val="0"/>
          </rPr>
          <t>částka nemůže být záporná</t>
        </r>
      </text>
    </comment>
    <comment ref="I14" authorId="0">
      <text>
        <r>
          <rPr>
            <sz val="8"/>
            <rFont val="Tahoma"/>
            <family val="0"/>
          </rPr>
          <t>částka nemůže být záporná</t>
        </r>
      </text>
    </comment>
    <comment ref="C25" authorId="1">
      <text>
        <r>
          <rPr>
            <b/>
            <sz val="8"/>
            <rFont val="Tahoma"/>
            <family val="2"/>
          </rPr>
          <t xml:space="preserve"> </t>
        </r>
        <r>
          <rPr>
            <sz val="8"/>
            <rFont val="Tahoma"/>
            <family val="0"/>
          </rPr>
          <t>úhrady za zkoušky ověřující výsledky  dalšího vzdělávání</t>
        </r>
      </text>
    </comment>
    <comment ref="E25" authorId="1">
      <text>
        <r>
          <rPr>
            <sz val="8"/>
            <rFont val="Tahoma"/>
            <family val="0"/>
          </rPr>
          <t>úhrady za zkoušky  ověřující  výsledky dalšího vzdělávání:
max. výše 10 000 Kč/rok,
pro osoby se zdravotním postižením max. výše 13 000 Kč/rok, 
pro osoby s těžším zdravotním postižením  max. výše 15 000 Kč/rok</t>
        </r>
      </text>
    </comment>
    <comment ref="I25" authorId="1">
      <text>
        <r>
          <rPr>
            <sz val="8"/>
            <rFont val="Tahoma"/>
            <family val="0"/>
          </rPr>
          <t>úhrady za zkoušky  ověřující  výsledky dalšího vzdělávání:
max. výše 10 000 Kč/rok,
pro osoby se zdravotním postižením max. výše 13 000 Kč/rok, 
pro osoby s těžším zdravotním postižením  max. výše 15 000 Kč/rok</t>
        </r>
      </text>
    </comment>
  </commentList>
</comments>
</file>

<file path=xl/sharedStrings.xml><?xml version="1.0" encoding="utf-8"?>
<sst xmlns="http://schemas.openxmlformats.org/spreadsheetml/2006/main" count="116" uniqueCount="96">
  <si>
    <t>Poplatník</t>
  </si>
  <si>
    <t>Manžel/ka</t>
  </si>
  <si>
    <t>Pomocná tabulka k darům</t>
  </si>
  <si>
    <t>Dílčí základ daně § 6</t>
  </si>
  <si>
    <t>Manžel</t>
  </si>
  <si>
    <t>Manželka</t>
  </si>
  <si>
    <t>Dílčí základ daně § 7</t>
  </si>
  <si>
    <t>ZD</t>
  </si>
  <si>
    <t>Dílčí základ daně § 8</t>
  </si>
  <si>
    <t>Dílčí základ daně § 9</t>
  </si>
  <si>
    <t>Dílčí základ daně § 10</t>
  </si>
  <si>
    <t>dar</t>
  </si>
  <si>
    <t>Základ daně</t>
  </si>
  <si>
    <t>Uplatňovaná výše ztráty</t>
  </si>
  <si>
    <t>Výsledek</t>
  </si>
  <si>
    <t>Základ daně po odečtu ztráty</t>
  </si>
  <si>
    <t>Nezdanitelné části základu daně</t>
  </si>
  <si>
    <t>odst. 1 (hodnota darů)</t>
  </si>
  <si>
    <t>odst. 3 (odečet úroků)</t>
  </si>
  <si>
    <t>odst. 5 (penzijní připojištění)</t>
  </si>
  <si>
    <t>odst. 6 (životní pojištění)</t>
  </si>
  <si>
    <t>odst. 7 (odborové příspěvky)</t>
  </si>
  <si>
    <t>§ 34 odst. 4 (výzkum a vývoj)</t>
  </si>
  <si>
    <t>další částky</t>
  </si>
  <si>
    <t>Úhrn nezd. částí základu daně</t>
  </si>
  <si>
    <t>Základ daně zaokr. na celá sta Kč dolů</t>
  </si>
  <si>
    <t>Daň</t>
  </si>
  <si>
    <t>Daňová ztráta</t>
  </si>
  <si>
    <t>Částka podle § 35ba odst. 1</t>
  </si>
  <si>
    <t>písm. a) - poplatník</t>
  </si>
  <si>
    <t>písm. b) - manžel/ka</t>
  </si>
  <si>
    <t>písm. b) - manžel/ka ZTP/P</t>
  </si>
  <si>
    <t>písm. c) - částečná invalidita</t>
  </si>
  <si>
    <t>písm. d) - plná invalidita</t>
  </si>
  <si>
    <t>písm. e) - držitel ZTP/P</t>
  </si>
  <si>
    <t>písm. f) - studium</t>
  </si>
  <si>
    <t>Úhrn slev na dani podle § 35ba</t>
  </si>
  <si>
    <t>Daň po uplatnění slev podle § 35ba</t>
  </si>
  <si>
    <t>Daňové zvýhodnění na dítě</t>
  </si>
  <si>
    <t>Sleva na dani</t>
  </si>
  <si>
    <t>Daň po oplatnění slevy podle § 35c</t>
  </si>
  <si>
    <t>Daňový bonus</t>
  </si>
  <si>
    <t>Úhrn vyplacených daň. bonusů</t>
  </si>
  <si>
    <t>Rozdíl na daňovém bonusu</t>
  </si>
  <si>
    <t>Úhrn sražených záloh</t>
  </si>
  <si>
    <t>další zaplacené zálohy</t>
  </si>
  <si>
    <t>Součet dílčích základů daně</t>
  </si>
  <si>
    <t>Společný základ daně manželů</t>
  </si>
  <si>
    <t>Úhrn (ř. 513 poplatník + manžel/ka)</t>
  </si>
  <si>
    <t>Spol. základ daně snížení o nezd. části</t>
  </si>
  <si>
    <t>§ 34 odst. 1 (ztráta)</t>
  </si>
  <si>
    <t>516 - 517 - 518 - 519</t>
  </si>
  <si>
    <t>Převést na manžela/ku</t>
  </si>
  <si>
    <t>a</t>
  </si>
  <si>
    <t>b</t>
  </si>
  <si>
    <t>c</t>
  </si>
  <si>
    <t>d</t>
  </si>
  <si>
    <t>e</t>
  </si>
  <si>
    <t>Zde vyplňte</t>
  </si>
  <si>
    <t>Kontrola</t>
  </si>
  <si>
    <t>Úhrn pro odečet ztráty</t>
  </si>
  <si>
    <t>Příjmy ze zaměstnání snížené o pojistné</t>
  </si>
  <si>
    <t>Příjmy z podnikání snížené o výdaje</t>
  </si>
  <si>
    <t>Kapitálové příjmy</t>
  </si>
  <si>
    <t>Příjmy z pronájmu snížené o výdaje</t>
  </si>
  <si>
    <t>Ostatní příjmy snížené o výdaje</t>
  </si>
  <si>
    <t>(orientační propočet daně)</t>
  </si>
  <si>
    <t>hodnota darů</t>
  </si>
  <si>
    <t>úroky z úvěru (hypo a stavební spoření)</t>
  </si>
  <si>
    <t>penzijní připojištění</t>
  </si>
  <si>
    <t>životní pojištění</t>
  </si>
  <si>
    <t>odborové příspěvky</t>
  </si>
  <si>
    <t>Základ daně snížený o nezdanitelné části</t>
  </si>
  <si>
    <t>Slevy na dani</t>
  </si>
  <si>
    <t>základní</t>
  </si>
  <si>
    <t>manžel/ka</t>
  </si>
  <si>
    <t>manžel/ka ZTP/P</t>
  </si>
  <si>
    <t>částečná invalidita</t>
  </si>
  <si>
    <t>plná invalidita</t>
  </si>
  <si>
    <t>držitel ZTP/P</t>
  </si>
  <si>
    <t>studium</t>
  </si>
  <si>
    <t>Úhrn slev na dani</t>
  </si>
  <si>
    <t>Daň po uplatnění slev</t>
  </si>
  <si>
    <t>Úhrn daň. bonusů vypl. zaměstnavatelem</t>
  </si>
  <si>
    <t>(+) Doplatek, (–) Přeplatek</t>
  </si>
  <si>
    <t>Výpočet společného zdanění manželů</t>
  </si>
  <si>
    <t>Jedna polovina spol. základu daně manželů</t>
  </si>
  <si>
    <t>Daň po uplatnění daňového zvýhodnění</t>
  </si>
  <si>
    <t>Poznámka:</t>
  </si>
  <si>
    <t>1. Svítí-li řádek červeně, zadali jste chybný údaj</t>
  </si>
  <si>
    <t>2. Chcete-li poskytnout dílčí informace k jednotlivým řádkům, využijte skrytý komentář (červené znaménko v pravém horním rohu řádku)</t>
  </si>
  <si>
    <t>Je zadána manželka?</t>
  </si>
  <si>
    <t>Uplatnit SZM?</t>
  </si>
  <si>
    <t>3. Chcete-li provést výpočet společného zdanění manželů, ZAŠKRTNĚTE příslušnou volbu v záhlaví a zadejte údaje do sloupce "d" (Manžel/ka)</t>
  </si>
  <si>
    <t>DAŇOVÁ KALKULAČKA 2007</t>
  </si>
  <si>
    <t>výzkum a vývoj,úhrady za zkoušky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</si>
</sst>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10">
    <font>
      <sz val="10"/>
      <name val="Arial CE"/>
      <family val="0"/>
    </font>
    <font>
      <b/>
      <sz val="10"/>
      <name val="Arial CE"/>
      <family val="2"/>
    </font>
    <font>
      <sz val="8"/>
      <name val="Tahoma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7"/>
      <name val="Arial CE"/>
      <family val="2"/>
    </font>
    <font>
      <b/>
      <sz val="8"/>
      <name val="Tahoma"/>
      <family val="2"/>
    </font>
    <font>
      <sz val="7"/>
      <name val="Arial CE"/>
      <family val="2"/>
    </font>
    <font>
      <b/>
      <sz val="18"/>
      <name val="Arial CE"/>
      <family val="2"/>
    </font>
    <font>
      <b/>
      <sz val="8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45"/>
        <bgColor indexed="64"/>
      </patternFill>
    </fill>
  </fills>
  <borders count="31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46">
    <xf numFmtId="0" fontId="0" fillId="0" borderId="0" xfId="0" applyAlignment="1">
      <alignment/>
    </xf>
    <xf numFmtId="0" fontId="1" fillId="0" borderId="0" xfId="0" applyFont="1" applyAlignment="1" applyProtection="1">
      <alignment horizontal="left"/>
      <protection hidden="1"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 horizontal="left"/>
      <protection hidden="1"/>
    </xf>
    <xf numFmtId="0" fontId="1" fillId="2" borderId="0" xfId="0" applyFont="1" applyFill="1" applyAlignment="1" applyProtection="1">
      <alignment/>
      <protection hidden="1"/>
    </xf>
    <xf numFmtId="0" fontId="0" fillId="2" borderId="0" xfId="0" applyFill="1" applyAlignment="1" applyProtection="1">
      <alignment/>
      <protection hidden="1"/>
    </xf>
    <xf numFmtId="4" fontId="0" fillId="0" borderId="1" xfId="0" applyNumberFormat="1" applyFill="1" applyBorder="1" applyAlignment="1" applyProtection="1">
      <alignment/>
      <protection hidden="1" locked="0"/>
    </xf>
    <xf numFmtId="0" fontId="0" fillId="2" borderId="2" xfId="0" applyFill="1" applyBorder="1" applyAlignment="1" applyProtection="1">
      <alignment/>
      <protection hidden="1"/>
    </xf>
    <xf numFmtId="0" fontId="0" fillId="2" borderId="3" xfId="0" applyFill="1" applyBorder="1" applyAlignment="1" applyProtection="1">
      <alignment/>
      <protection hidden="1"/>
    </xf>
    <xf numFmtId="0" fontId="0" fillId="2" borderId="4" xfId="0" applyFill="1" applyBorder="1" applyAlignment="1" applyProtection="1">
      <alignment/>
      <protection hidden="1"/>
    </xf>
    <xf numFmtId="4" fontId="0" fillId="0" borderId="5" xfId="0" applyNumberFormat="1" applyFill="1" applyBorder="1" applyAlignment="1" applyProtection="1">
      <alignment/>
      <protection hidden="1" locked="0"/>
    </xf>
    <xf numFmtId="0" fontId="0" fillId="2" borderId="5" xfId="0" applyFill="1" applyBorder="1" applyAlignment="1" applyProtection="1">
      <alignment horizontal="right"/>
      <protection hidden="1"/>
    </xf>
    <xf numFmtId="4" fontId="0" fillId="2" borderId="6" xfId="0" applyNumberFormat="1" applyFill="1" applyBorder="1" applyAlignment="1" applyProtection="1">
      <alignment/>
      <protection hidden="1"/>
    </xf>
    <xf numFmtId="4" fontId="0" fillId="2" borderId="7" xfId="0" applyNumberFormat="1" applyFill="1" applyBorder="1" applyAlignment="1" applyProtection="1">
      <alignment/>
      <protection hidden="1"/>
    </xf>
    <xf numFmtId="9" fontId="0" fillId="2" borderId="5" xfId="0" applyNumberFormat="1" applyFill="1" applyBorder="1" applyAlignment="1" applyProtection="1">
      <alignment/>
      <protection hidden="1"/>
    </xf>
    <xf numFmtId="6" fontId="0" fillId="2" borderId="5" xfId="0" applyNumberFormat="1" applyFill="1" applyBorder="1" applyAlignment="1" applyProtection="1">
      <alignment/>
      <protection hidden="1"/>
    </xf>
    <xf numFmtId="4" fontId="0" fillId="2" borderId="8" xfId="0" applyNumberFormat="1" applyFill="1" applyBorder="1" applyAlignment="1" applyProtection="1">
      <alignment/>
      <protection hidden="1"/>
    </xf>
    <xf numFmtId="4" fontId="0" fillId="0" borderId="7" xfId="0" applyNumberFormat="1" applyFill="1" applyBorder="1" applyAlignment="1" applyProtection="1">
      <alignment/>
      <protection hidden="1"/>
    </xf>
    <xf numFmtId="4" fontId="0" fillId="0" borderId="0" xfId="0" applyNumberFormat="1" applyFill="1" applyBorder="1" applyAlignment="1" applyProtection="1">
      <alignment/>
      <protection hidden="1"/>
    </xf>
    <xf numFmtId="0" fontId="0" fillId="2" borderId="5" xfId="0" applyFill="1" applyBorder="1" applyAlignment="1" applyProtection="1">
      <alignment/>
      <protection hidden="1"/>
    </xf>
    <xf numFmtId="0" fontId="0" fillId="2" borderId="6" xfId="0" applyFill="1" applyBorder="1" applyAlignment="1" applyProtection="1">
      <alignment/>
      <protection hidden="1"/>
    </xf>
    <xf numFmtId="0" fontId="0" fillId="2" borderId="7" xfId="0" applyFill="1" applyBorder="1" applyAlignment="1" applyProtection="1">
      <alignment/>
      <protection hidden="1"/>
    </xf>
    <xf numFmtId="4" fontId="0" fillId="0" borderId="9" xfId="0" applyNumberFormat="1" applyFont="1" applyFill="1" applyBorder="1" applyAlignment="1" applyProtection="1">
      <alignment/>
      <protection hidden="1" locked="0"/>
    </xf>
    <xf numFmtId="0" fontId="1" fillId="0" borderId="0" xfId="0" applyFont="1" applyAlignment="1" applyProtection="1">
      <alignment/>
      <protection hidden="1"/>
    </xf>
    <xf numFmtId="4" fontId="0" fillId="0" borderId="5" xfId="0" applyNumberFormat="1" applyFill="1" applyBorder="1" applyAlignment="1" applyProtection="1">
      <alignment/>
      <protection hidden="1" locked="0"/>
    </xf>
    <xf numFmtId="4" fontId="0" fillId="0" borderId="0" xfId="0" applyNumberFormat="1" applyAlignment="1" applyProtection="1">
      <alignment/>
      <protection hidden="1"/>
    </xf>
    <xf numFmtId="4" fontId="0" fillId="0" borderId="5" xfId="0" applyNumberFormat="1" applyBorder="1" applyAlignment="1" applyProtection="1">
      <alignment/>
      <protection hidden="1" locked="0"/>
    </xf>
    <xf numFmtId="4" fontId="0" fillId="0" borderId="10" xfId="0" applyNumberFormat="1" applyFill="1" applyBorder="1" applyAlignment="1" applyProtection="1">
      <alignment/>
      <protection hidden="1" locked="0"/>
    </xf>
    <xf numFmtId="0" fontId="1" fillId="2" borderId="3" xfId="0" applyFont="1" applyFill="1" applyBorder="1" applyAlignment="1" applyProtection="1">
      <alignment/>
      <protection hidden="1"/>
    </xf>
    <xf numFmtId="0" fontId="0" fillId="2" borderId="11" xfId="0" applyFill="1" applyBorder="1" applyAlignment="1" applyProtection="1">
      <alignment/>
      <protection hidden="1"/>
    </xf>
    <xf numFmtId="0" fontId="0" fillId="2" borderId="7" xfId="0" applyFill="1" applyBorder="1" applyAlignment="1" applyProtection="1">
      <alignment/>
      <protection hidden="1"/>
    </xf>
    <xf numFmtId="0" fontId="0" fillId="2" borderId="7" xfId="0" applyFont="1" applyFill="1" applyBorder="1" applyAlignment="1" applyProtection="1">
      <alignment/>
      <protection hidden="1"/>
    </xf>
    <xf numFmtId="0" fontId="0" fillId="2" borderId="0" xfId="0" applyFill="1" applyBorder="1" applyAlignment="1" applyProtection="1">
      <alignment/>
      <protection hidden="1"/>
    </xf>
    <xf numFmtId="4" fontId="1" fillId="2" borderId="4" xfId="0" applyNumberFormat="1" applyFont="1" applyFill="1" applyBorder="1" applyAlignment="1" applyProtection="1">
      <alignment/>
      <protection hidden="1"/>
    </xf>
    <xf numFmtId="0" fontId="1" fillId="2" borderId="2" xfId="0" applyFont="1" applyFill="1" applyBorder="1" applyAlignment="1" applyProtection="1">
      <alignment/>
      <protection hidden="1"/>
    </xf>
    <xf numFmtId="1" fontId="5" fillId="2" borderId="12" xfId="0" applyNumberFormat="1" applyFont="1" applyFill="1" applyBorder="1" applyAlignment="1" applyProtection="1">
      <alignment horizontal="center" vertical="center"/>
      <protection hidden="1"/>
    </xf>
    <xf numFmtId="0" fontId="5" fillId="2" borderId="2" xfId="0" applyFont="1" applyFill="1" applyBorder="1" applyAlignment="1" applyProtection="1">
      <alignment horizontal="center" vertical="center"/>
      <protection hidden="1"/>
    </xf>
    <xf numFmtId="4" fontId="0" fillId="2" borderId="5" xfId="0" applyNumberFormat="1" applyFill="1" applyBorder="1" applyAlignment="1" applyProtection="1">
      <alignment/>
      <protection hidden="1"/>
    </xf>
    <xf numFmtId="4" fontId="0" fillId="2" borderId="10" xfId="0" applyNumberFormat="1" applyFill="1" applyBorder="1" applyAlignment="1" applyProtection="1">
      <alignment/>
      <protection hidden="1"/>
    </xf>
    <xf numFmtId="4" fontId="0" fillId="2" borderId="13" xfId="0" applyNumberFormat="1" applyFill="1" applyBorder="1" applyAlignment="1" applyProtection="1">
      <alignment/>
      <protection hidden="1"/>
    </xf>
    <xf numFmtId="4" fontId="0" fillId="2" borderId="5" xfId="0" applyNumberFormat="1" applyFill="1" applyBorder="1" applyAlignment="1" applyProtection="1">
      <alignment/>
      <protection hidden="1"/>
    </xf>
    <xf numFmtId="4" fontId="1" fillId="2" borderId="5" xfId="0" applyNumberFormat="1" applyFont="1" applyFill="1" applyBorder="1" applyAlignment="1" applyProtection="1">
      <alignment/>
      <protection hidden="1"/>
    </xf>
    <xf numFmtId="4" fontId="0" fillId="2" borderId="10" xfId="0" applyNumberFormat="1" applyFont="1" applyFill="1" applyBorder="1" applyAlignment="1" applyProtection="1">
      <alignment/>
      <protection hidden="1"/>
    </xf>
    <xf numFmtId="4" fontId="1" fillId="2" borderId="10" xfId="0" applyNumberFormat="1" applyFont="1" applyFill="1" applyBorder="1" applyAlignment="1" applyProtection="1">
      <alignment/>
      <protection hidden="1"/>
    </xf>
    <xf numFmtId="4" fontId="1" fillId="2" borderId="10" xfId="0" applyNumberFormat="1" applyFont="1" applyFill="1" applyBorder="1" applyAlignment="1" applyProtection="1">
      <alignment/>
      <protection hidden="1"/>
    </xf>
    <xf numFmtId="4" fontId="0" fillId="2" borderId="9" xfId="0" applyNumberFormat="1" applyFill="1" applyBorder="1" applyAlignment="1" applyProtection="1">
      <alignment/>
      <protection hidden="1"/>
    </xf>
    <xf numFmtId="4" fontId="1" fillId="2" borderId="5" xfId="0" applyNumberFormat="1" applyFont="1" applyFill="1" applyBorder="1" applyAlignment="1" applyProtection="1">
      <alignment/>
      <protection hidden="1"/>
    </xf>
    <xf numFmtId="4" fontId="0" fillId="2" borderId="14" xfId="0" applyNumberFormat="1" applyFill="1" applyBorder="1" applyAlignment="1" applyProtection="1">
      <alignment/>
      <protection hidden="1"/>
    </xf>
    <xf numFmtId="0" fontId="0" fillId="2" borderId="14" xfId="0" applyFill="1" applyBorder="1" applyAlignment="1" applyProtection="1">
      <alignment/>
      <protection hidden="1"/>
    </xf>
    <xf numFmtId="4" fontId="1" fillId="2" borderId="2" xfId="0" applyNumberFormat="1" applyFont="1" applyFill="1" applyBorder="1" applyAlignment="1" applyProtection="1">
      <alignment/>
      <protection hidden="1"/>
    </xf>
    <xf numFmtId="1" fontId="5" fillId="2" borderId="1" xfId="0" applyNumberFormat="1" applyFont="1" applyFill="1" applyBorder="1" applyAlignment="1" applyProtection="1">
      <alignment horizontal="center" vertical="center"/>
      <protection hidden="1"/>
    </xf>
    <xf numFmtId="0" fontId="1" fillId="2" borderId="4" xfId="0" applyFont="1" applyFill="1" applyBorder="1" applyAlignment="1" applyProtection="1">
      <alignment/>
      <protection hidden="1"/>
    </xf>
    <xf numFmtId="0" fontId="7" fillId="2" borderId="4" xfId="0" applyFont="1" applyFill="1" applyBorder="1" applyAlignment="1" applyProtection="1">
      <alignment horizontal="center" vertical="center"/>
      <protection hidden="1"/>
    </xf>
    <xf numFmtId="0" fontId="7" fillId="2" borderId="3" xfId="0" applyFont="1" applyFill="1" applyBorder="1" applyAlignment="1" applyProtection="1">
      <alignment horizontal="center" vertical="center"/>
      <protection hidden="1"/>
    </xf>
    <xf numFmtId="0" fontId="0" fillId="2" borderId="15" xfId="0" applyFill="1" applyBorder="1" applyAlignment="1" applyProtection="1">
      <alignment/>
      <protection hidden="1"/>
    </xf>
    <xf numFmtId="4" fontId="0" fillId="2" borderId="11" xfId="0" applyNumberFormat="1" applyFill="1" applyBorder="1" applyAlignment="1" applyProtection="1">
      <alignment/>
      <protection hidden="1"/>
    </xf>
    <xf numFmtId="4" fontId="0" fillId="2" borderId="15" xfId="0" applyNumberFormat="1" applyFill="1" applyBorder="1" applyAlignment="1" applyProtection="1">
      <alignment/>
      <protection hidden="1"/>
    </xf>
    <xf numFmtId="0" fontId="1" fillId="2" borderId="7" xfId="0" applyFont="1" applyFill="1" applyBorder="1" applyAlignment="1" applyProtection="1">
      <alignment/>
      <protection hidden="1"/>
    </xf>
    <xf numFmtId="4" fontId="1" fillId="2" borderId="6" xfId="0" applyNumberFormat="1" applyFont="1" applyFill="1" applyBorder="1" applyAlignment="1" applyProtection="1">
      <alignment/>
      <protection hidden="1"/>
    </xf>
    <xf numFmtId="4" fontId="1" fillId="2" borderId="7" xfId="0" applyNumberFormat="1" applyFont="1" applyFill="1" applyBorder="1" applyAlignment="1" applyProtection="1">
      <alignment/>
      <protection hidden="1"/>
    </xf>
    <xf numFmtId="0" fontId="1" fillId="2" borderId="15" xfId="0" applyFont="1" applyFill="1" applyBorder="1" applyAlignment="1" applyProtection="1">
      <alignment/>
      <protection hidden="1"/>
    </xf>
    <xf numFmtId="4" fontId="0" fillId="2" borderId="11" xfId="0" applyNumberFormat="1" applyFont="1" applyFill="1" applyBorder="1" applyAlignment="1" applyProtection="1">
      <alignment/>
      <protection hidden="1"/>
    </xf>
    <xf numFmtId="4" fontId="0" fillId="2" borderId="15" xfId="0" applyNumberFormat="1" applyFont="1" applyFill="1" applyBorder="1" applyAlignment="1" applyProtection="1">
      <alignment/>
      <protection hidden="1"/>
    </xf>
    <xf numFmtId="0" fontId="0" fillId="2" borderId="16" xfId="0" applyFill="1" applyBorder="1" applyAlignment="1" applyProtection="1">
      <alignment/>
      <protection hidden="1"/>
    </xf>
    <xf numFmtId="0" fontId="0" fillId="2" borderId="17" xfId="0" applyFill="1" applyBorder="1" applyAlignment="1" applyProtection="1">
      <alignment/>
      <protection hidden="1"/>
    </xf>
    <xf numFmtId="4" fontId="0" fillId="2" borderId="10" xfId="0" applyNumberFormat="1" applyFont="1" applyFill="1" applyBorder="1" applyAlignment="1" applyProtection="1">
      <alignment/>
      <protection hidden="1"/>
    </xf>
    <xf numFmtId="4" fontId="0" fillId="2" borderId="5" xfId="0" applyNumberFormat="1" applyFont="1" applyFill="1" applyBorder="1" applyAlignment="1" applyProtection="1">
      <alignment/>
      <protection hidden="1"/>
    </xf>
    <xf numFmtId="0" fontId="0" fillId="2" borderId="7" xfId="0" applyFont="1" applyFill="1" applyBorder="1" applyAlignment="1" applyProtection="1">
      <alignment/>
      <protection hidden="1"/>
    </xf>
    <xf numFmtId="4" fontId="0" fillId="2" borderId="6" xfId="0" applyNumberFormat="1" applyFont="1" applyFill="1" applyBorder="1" applyAlignment="1" applyProtection="1">
      <alignment/>
      <protection hidden="1"/>
    </xf>
    <xf numFmtId="4" fontId="0" fillId="2" borderId="7" xfId="0" applyNumberFormat="1" applyFont="1" applyFill="1" applyBorder="1" applyAlignment="1" applyProtection="1">
      <alignment/>
      <protection hidden="1"/>
    </xf>
    <xf numFmtId="4" fontId="0" fillId="2" borderId="18" xfId="0" applyNumberFormat="1" applyFill="1" applyBorder="1" applyAlignment="1" applyProtection="1">
      <alignment/>
      <protection hidden="1"/>
    </xf>
    <xf numFmtId="4" fontId="1" fillId="2" borderId="18" xfId="0" applyNumberFormat="1" applyFont="1" applyFill="1" applyBorder="1" applyAlignment="1" applyProtection="1">
      <alignment/>
      <protection hidden="1"/>
    </xf>
    <xf numFmtId="0" fontId="0" fillId="2" borderId="18" xfId="0" applyFill="1" applyBorder="1" applyAlignment="1" applyProtection="1">
      <alignment/>
      <protection hidden="1"/>
    </xf>
    <xf numFmtId="0" fontId="0" fillId="2" borderId="19" xfId="0" applyFill="1" applyBorder="1" applyAlignment="1" applyProtection="1">
      <alignment/>
      <protection hidden="1"/>
    </xf>
    <xf numFmtId="0" fontId="1" fillId="2" borderId="18" xfId="0" applyFont="1" applyFill="1" applyBorder="1" applyAlignment="1" applyProtection="1">
      <alignment/>
      <protection hidden="1"/>
    </xf>
    <xf numFmtId="0" fontId="1" fillId="2" borderId="19" xfId="0" applyFont="1" applyFill="1" applyBorder="1" applyAlignment="1" applyProtection="1">
      <alignment/>
      <protection hidden="1"/>
    </xf>
    <xf numFmtId="0" fontId="0" fillId="2" borderId="18" xfId="0" applyFont="1" applyFill="1" applyBorder="1" applyAlignment="1" applyProtection="1">
      <alignment/>
      <protection hidden="1"/>
    </xf>
    <xf numFmtId="0" fontId="0" fillId="2" borderId="0" xfId="0" applyFill="1" applyBorder="1" applyAlignment="1" applyProtection="1">
      <alignment horizontal="left"/>
      <protection hidden="1"/>
    </xf>
    <xf numFmtId="4" fontId="1" fillId="2" borderId="6" xfId="0" applyNumberFormat="1" applyFont="1" applyFill="1" applyBorder="1" applyAlignment="1" applyProtection="1">
      <alignment horizontal="center"/>
      <protection hidden="1"/>
    </xf>
    <xf numFmtId="4" fontId="0" fillId="2" borderId="20" xfId="0" applyNumberFormat="1" applyFill="1" applyBorder="1" applyAlignment="1" applyProtection="1">
      <alignment/>
      <protection hidden="1"/>
    </xf>
    <xf numFmtId="4" fontId="1" fillId="2" borderId="21" xfId="0" applyNumberFormat="1" applyFont="1" applyFill="1" applyBorder="1" applyAlignment="1" applyProtection="1">
      <alignment horizontal="center"/>
      <protection hidden="1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left"/>
      <protection locked="0"/>
    </xf>
    <xf numFmtId="0" fontId="1" fillId="0" borderId="22" xfId="0" applyFont="1" applyBorder="1" applyAlignment="1" applyProtection="1">
      <alignment horizontal="left"/>
      <protection hidden="1"/>
    </xf>
    <xf numFmtId="0" fontId="8" fillId="0" borderId="0" xfId="0" applyFont="1" applyAlignment="1" applyProtection="1">
      <alignment horizontal="center"/>
      <protection hidden="1"/>
    </xf>
    <xf numFmtId="0" fontId="1" fillId="0" borderId="0" xfId="0" applyFont="1" applyAlignment="1" applyProtection="1">
      <alignment horizontal="center"/>
      <protection hidden="1"/>
    </xf>
    <xf numFmtId="0" fontId="0" fillId="2" borderId="23" xfId="0" applyFill="1" applyBorder="1" applyAlignment="1" applyProtection="1">
      <alignment/>
      <protection hidden="1"/>
    </xf>
    <xf numFmtId="0" fontId="0" fillId="0" borderId="16" xfId="0" applyBorder="1" applyAlignment="1">
      <alignment/>
    </xf>
    <xf numFmtId="0" fontId="0" fillId="2" borderId="18" xfId="0" applyFill="1" applyBorder="1" applyAlignment="1" applyProtection="1">
      <alignment/>
      <protection hidden="1"/>
    </xf>
    <xf numFmtId="0" fontId="0" fillId="0" borderId="7" xfId="0" applyBorder="1" applyAlignment="1">
      <alignment/>
    </xf>
    <xf numFmtId="0" fontId="0" fillId="2" borderId="19" xfId="0" applyFont="1" applyFill="1" applyBorder="1" applyAlignment="1" applyProtection="1">
      <alignment/>
      <protection hidden="1"/>
    </xf>
    <xf numFmtId="0" fontId="0" fillId="0" borderId="15" xfId="0" applyFont="1" applyBorder="1" applyAlignment="1">
      <alignment/>
    </xf>
    <xf numFmtId="4" fontId="0" fillId="2" borderId="23" xfId="0" applyNumberFormat="1" applyFill="1" applyBorder="1" applyAlignment="1" applyProtection="1">
      <alignment/>
      <protection hidden="1"/>
    </xf>
    <xf numFmtId="4" fontId="0" fillId="2" borderId="24" xfId="0" applyNumberFormat="1" applyFill="1" applyBorder="1" applyAlignment="1" applyProtection="1">
      <alignment/>
      <protection hidden="1"/>
    </xf>
    <xf numFmtId="0" fontId="0" fillId="0" borderId="25" xfId="0" applyBorder="1" applyAlignment="1">
      <alignment/>
    </xf>
    <xf numFmtId="0" fontId="0" fillId="2" borderId="19" xfId="0" applyFill="1" applyBorder="1" applyAlignment="1" applyProtection="1">
      <alignment/>
      <protection hidden="1"/>
    </xf>
    <xf numFmtId="0" fontId="0" fillId="0" borderId="15" xfId="0" applyBorder="1" applyAlignment="1">
      <alignment/>
    </xf>
    <xf numFmtId="0" fontId="1" fillId="2" borderId="26" xfId="0" applyFont="1" applyFill="1" applyBorder="1" applyAlignment="1" applyProtection="1">
      <alignment/>
      <protection hidden="1"/>
    </xf>
    <xf numFmtId="0" fontId="0" fillId="0" borderId="27" xfId="0" applyBorder="1" applyAlignment="1">
      <alignment/>
    </xf>
    <xf numFmtId="4" fontId="1" fillId="2" borderId="18" xfId="0" applyNumberFormat="1" applyFont="1" applyFill="1" applyBorder="1" applyAlignment="1" applyProtection="1">
      <alignment horizontal="left"/>
      <protection hidden="1"/>
    </xf>
    <xf numFmtId="0" fontId="0" fillId="2" borderId="7" xfId="0" applyFill="1" applyBorder="1" applyAlignment="1" applyProtection="1">
      <alignment horizontal="left"/>
      <protection hidden="1"/>
    </xf>
    <xf numFmtId="0" fontId="1" fillId="2" borderId="28" xfId="0" applyFont="1" applyFill="1" applyBorder="1" applyAlignment="1" applyProtection="1">
      <alignment horizontal="left"/>
      <protection hidden="1"/>
    </xf>
    <xf numFmtId="0" fontId="1" fillId="2" borderId="4" xfId="0" applyFont="1" applyFill="1" applyBorder="1" applyAlignment="1" applyProtection="1">
      <alignment horizontal="left"/>
      <protection hidden="1"/>
    </xf>
    <xf numFmtId="0" fontId="0" fillId="2" borderId="24" xfId="0" applyFill="1" applyBorder="1" applyAlignment="1" applyProtection="1">
      <alignment/>
      <protection hidden="1"/>
    </xf>
    <xf numFmtId="0" fontId="1" fillId="2" borderId="23" xfId="0" applyFont="1" applyFill="1" applyBorder="1" applyAlignment="1" applyProtection="1">
      <alignment/>
      <protection hidden="1"/>
    </xf>
    <xf numFmtId="1" fontId="5" fillId="2" borderId="28" xfId="0" applyNumberFormat="1" applyFont="1" applyFill="1" applyBorder="1" applyAlignment="1" applyProtection="1">
      <alignment horizontal="center" vertical="center"/>
      <protection hidden="1"/>
    </xf>
    <xf numFmtId="1" fontId="5" fillId="2" borderId="4" xfId="0" applyNumberFormat="1" applyFont="1" applyFill="1" applyBorder="1" applyAlignment="1" applyProtection="1">
      <alignment horizontal="center" vertical="center"/>
      <protection hidden="1"/>
    </xf>
    <xf numFmtId="0" fontId="7" fillId="2" borderId="28" xfId="0" applyFont="1" applyFill="1" applyBorder="1" applyAlignment="1" applyProtection="1">
      <alignment horizontal="center" vertical="center"/>
      <protection hidden="1"/>
    </xf>
    <xf numFmtId="0" fontId="7" fillId="2" borderId="4" xfId="0" applyFont="1" applyFill="1" applyBorder="1" applyAlignment="1" applyProtection="1">
      <alignment horizontal="center" vertical="center"/>
      <protection hidden="1"/>
    </xf>
    <xf numFmtId="4" fontId="1" fillId="2" borderId="28" xfId="0" applyNumberFormat="1" applyFont="1" applyFill="1" applyBorder="1" applyAlignment="1" applyProtection="1">
      <alignment/>
      <protection hidden="1"/>
    </xf>
    <xf numFmtId="0" fontId="0" fillId="2" borderId="4" xfId="0" applyFill="1" applyBorder="1" applyAlignment="1" applyProtection="1">
      <alignment/>
      <protection hidden="1"/>
    </xf>
    <xf numFmtId="4" fontId="0" fillId="2" borderId="29" xfId="0" applyNumberFormat="1" applyFill="1" applyBorder="1" applyAlignment="1" applyProtection="1">
      <alignment horizontal="left"/>
      <protection hidden="1"/>
    </xf>
    <xf numFmtId="4" fontId="0" fillId="2" borderId="12" xfId="0" applyNumberFormat="1" applyFill="1" applyBorder="1" applyAlignment="1" applyProtection="1">
      <alignment horizontal="left"/>
      <protection hidden="1"/>
    </xf>
    <xf numFmtId="4" fontId="0" fillId="2" borderId="18" xfId="0" applyNumberFormat="1" applyFill="1" applyBorder="1" applyAlignment="1" applyProtection="1">
      <alignment horizontal="left"/>
      <protection hidden="1"/>
    </xf>
    <xf numFmtId="4" fontId="0" fillId="2" borderId="7" xfId="0" applyNumberFormat="1" applyFill="1" applyBorder="1" applyAlignment="1" applyProtection="1">
      <alignment horizontal="left"/>
      <protection hidden="1"/>
    </xf>
    <xf numFmtId="0" fontId="0" fillId="2" borderId="19" xfId="0" applyFill="1" applyBorder="1" applyAlignment="1" applyProtection="1">
      <alignment horizontal="left"/>
      <protection hidden="1"/>
    </xf>
    <xf numFmtId="0" fontId="0" fillId="2" borderId="15" xfId="0" applyFill="1" applyBorder="1" applyAlignment="1" applyProtection="1">
      <alignment horizontal="left"/>
      <protection hidden="1"/>
    </xf>
    <xf numFmtId="4" fontId="0" fillId="2" borderId="26" xfId="0" applyNumberFormat="1" applyFill="1" applyBorder="1" applyAlignment="1" applyProtection="1">
      <alignment/>
      <protection hidden="1"/>
    </xf>
    <xf numFmtId="0" fontId="0" fillId="2" borderId="27" xfId="0" applyFill="1" applyBorder="1" applyAlignment="1" applyProtection="1">
      <alignment/>
      <protection hidden="1"/>
    </xf>
    <xf numFmtId="0" fontId="0" fillId="2" borderId="23" xfId="0" applyFont="1" applyFill="1" applyBorder="1" applyAlignment="1" applyProtection="1">
      <alignment horizontal="left"/>
      <protection hidden="1"/>
    </xf>
    <xf numFmtId="0" fontId="0" fillId="2" borderId="16" xfId="0" applyFill="1" applyBorder="1" applyAlignment="1" applyProtection="1">
      <alignment horizontal="left"/>
      <protection hidden="1"/>
    </xf>
    <xf numFmtId="0" fontId="1" fillId="2" borderId="19" xfId="0" applyFont="1" applyFill="1" applyBorder="1" applyAlignment="1" applyProtection="1">
      <alignment horizontal="left"/>
      <protection hidden="1"/>
    </xf>
    <xf numFmtId="4" fontId="0" fillId="2" borderId="23" xfId="0" applyNumberFormat="1" applyFill="1" applyBorder="1" applyAlignment="1" applyProtection="1">
      <alignment horizontal="left"/>
      <protection hidden="1"/>
    </xf>
    <xf numFmtId="0" fontId="0" fillId="2" borderId="18" xfId="0" applyFill="1" applyBorder="1" applyAlignment="1" applyProtection="1">
      <alignment horizontal="left"/>
      <protection hidden="1"/>
    </xf>
    <xf numFmtId="4" fontId="0" fillId="2" borderId="19" xfId="0" applyNumberFormat="1" applyFont="1" applyFill="1" applyBorder="1" applyAlignment="1" applyProtection="1">
      <alignment horizontal="left"/>
      <protection hidden="1"/>
    </xf>
    <xf numFmtId="0" fontId="0" fillId="2" borderId="15" xfId="0" applyFont="1" applyFill="1" applyBorder="1" applyAlignment="1" applyProtection="1">
      <alignment horizontal="left"/>
      <protection hidden="1"/>
    </xf>
    <xf numFmtId="4" fontId="0" fillId="2" borderId="19" xfId="0" applyNumberFormat="1" applyFill="1" applyBorder="1" applyAlignment="1" applyProtection="1">
      <alignment horizontal="left"/>
      <protection hidden="1"/>
    </xf>
    <xf numFmtId="4" fontId="1" fillId="2" borderId="23" xfId="0" applyNumberFormat="1" applyFont="1" applyFill="1" applyBorder="1" applyAlignment="1" applyProtection="1">
      <alignment horizontal="left"/>
      <protection hidden="1"/>
    </xf>
    <xf numFmtId="4" fontId="0" fillId="2" borderId="23" xfId="0" applyNumberFormat="1" applyFont="1" applyFill="1" applyBorder="1" applyAlignment="1" applyProtection="1">
      <alignment horizontal="left"/>
      <protection hidden="1"/>
    </xf>
    <xf numFmtId="4" fontId="0" fillId="2" borderId="18" xfId="0" applyNumberFormat="1" applyFont="1" applyFill="1" applyBorder="1" applyAlignment="1" applyProtection="1">
      <alignment horizontal="left"/>
      <protection hidden="1"/>
    </xf>
    <xf numFmtId="0" fontId="0" fillId="2" borderId="7" xfId="0" applyFont="1" applyFill="1" applyBorder="1" applyAlignment="1" applyProtection="1">
      <alignment horizontal="left"/>
      <protection hidden="1"/>
    </xf>
    <xf numFmtId="4" fontId="1" fillId="2" borderId="19" xfId="0" applyNumberFormat="1" applyFont="1" applyFill="1" applyBorder="1" applyAlignment="1" applyProtection="1">
      <alignment horizontal="left"/>
      <protection hidden="1"/>
    </xf>
    <xf numFmtId="49" fontId="0" fillId="2" borderId="18" xfId="0" applyNumberFormat="1" applyFill="1" applyBorder="1" applyAlignment="1" applyProtection="1">
      <alignment horizontal="left"/>
      <protection hidden="1"/>
    </xf>
    <xf numFmtId="49" fontId="1" fillId="2" borderId="19" xfId="0" applyNumberFormat="1" applyFont="1" applyFill="1" applyBorder="1" applyAlignment="1" applyProtection="1">
      <alignment horizontal="left"/>
      <protection hidden="1"/>
    </xf>
    <xf numFmtId="49" fontId="0" fillId="2" borderId="23" xfId="0" applyNumberFormat="1" applyFill="1" applyBorder="1" applyAlignment="1" applyProtection="1">
      <alignment horizontal="left"/>
      <protection hidden="1"/>
    </xf>
    <xf numFmtId="4" fontId="1" fillId="2" borderId="30" xfId="0" applyNumberFormat="1" applyFont="1" applyFill="1" applyBorder="1" applyAlignment="1" applyProtection="1">
      <alignment horizontal="center"/>
      <protection hidden="1"/>
    </xf>
    <xf numFmtId="0" fontId="1" fillId="2" borderId="27" xfId="0" applyFont="1" applyFill="1" applyBorder="1" applyAlignment="1" applyProtection="1">
      <alignment horizontal="center"/>
      <protection hidden="1"/>
    </xf>
    <xf numFmtId="0" fontId="0" fillId="2" borderId="29" xfId="0" applyFill="1" applyBorder="1" applyAlignment="1" applyProtection="1">
      <alignment/>
      <protection hidden="1"/>
    </xf>
    <xf numFmtId="0" fontId="0" fillId="0" borderId="12" xfId="0" applyBorder="1" applyAlignment="1">
      <alignment/>
    </xf>
    <xf numFmtId="4" fontId="0" fillId="2" borderId="22" xfId="0" applyNumberFormat="1" applyFill="1" applyBorder="1" applyAlignment="1" applyProtection="1">
      <alignment horizontal="center"/>
      <protection hidden="1"/>
    </xf>
    <xf numFmtId="0" fontId="0" fillId="2" borderId="25" xfId="0" applyFill="1" applyBorder="1" applyAlignment="1" applyProtection="1">
      <alignment horizontal="center"/>
      <protection hidden="1"/>
    </xf>
    <xf numFmtId="4" fontId="0" fillId="2" borderId="0" xfId="0" applyNumberFormat="1" applyFill="1" applyBorder="1" applyAlignment="1" applyProtection="1">
      <alignment horizontal="center"/>
      <protection hidden="1"/>
    </xf>
    <xf numFmtId="0" fontId="0" fillId="2" borderId="7" xfId="0" applyFill="1" applyBorder="1" applyAlignment="1" applyProtection="1">
      <alignment horizontal="center"/>
      <protection hidden="1"/>
    </xf>
    <xf numFmtId="4" fontId="1" fillId="2" borderId="27" xfId="0" applyNumberFormat="1" applyFont="1" applyFill="1" applyBorder="1" applyAlignment="1" applyProtection="1">
      <alignment horizontal="center"/>
      <protection hidden="1"/>
    </xf>
    <xf numFmtId="4" fontId="0" fillId="2" borderId="18" xfId="0" applyNumberFormat="1" applyFill="1" applyBorder="1" applyAlignment="1" applyProtection="1">
      <alignment horizontal="center"/>
      <protection hidden="1"/>
    </xf>
    <xf numFmtId="4" fontId="0" fillId="2" borderId="7" xfId="0" applyNumberFormat="1" applyFill="1" applyBorder="1" applyAlignment="1" applyProtection="1">
      <alignment horizontal="center"/>
      <protection hidden="1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dxfs count="5">
    <dxf>
      <font>
        <b/>
        <i val="0"/>
        <color rgb="FFFFFFFF"/>
      </font>
      <fill>
        <patternFill>
          <bgColor rgb="FFFF0000"/>
        </patternFill>
      </fill>
      <border/>
    </dxf>
    <dxf>
      <font>
        <b/>
        <i val="0"/>
      </font>
      <border/>
    </dxf>
    <dxf>
      <font>
        <b/>
        <i val="0"/>
        <color rgb="FF000080"/>
      </font>
      <border/>
    </dxf>
    <dxf>
      <font>
        <b/>
        <i/>
        <color rgb="FF000080"/>
      </font>
      <border/>
    </dxf>
    <dxf>
      <font>
        <b/>
        <i val="0"/>
        <color rgb="FF003366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2028825</xdr:colOff>
      <xdr:row>3</xdr:row>
      <xdr:rowOff>95250</xdr:rowOff>
    </xdr:from>
    <xdr:to>
      <xdr:col>4</xdr:col>
      <xdr:colOff>847725</xdr:colOff>
      <xdr:row>5</xdr:row>
      <xdr:rowOff>19050</xdr:rowOff>
    </xdr:to>
    <xdr:pic>
      <xdr:nvPicPr>
        <xdr:cNvPr id="1" name="Check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714375"/>
          <a:ext cx="2686050" cy="2476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B2:N110"/>
  <sheetViews>
    <sheetView tabSelected="1" workbookViewId="0" topLeftCell="A19">
      <selection activeCell="P4" sqref="P4"/>
    </sheetView>
  </sheetViews>
  <sheetFormatPr defaultColWidth="9.125" defaultRowHeight="12.75" zeroHeight="1" outlineLevelRow="1" outlineLevelCol="1"/>
  <cols>
    <col min="1" max="1" width="2.375" style="2" customWidth="1"/>
    <col min="2" max="2" width="3.375" style="2" customWidth="1"/>
    <col min="3" max="3" width="38.00390625" style="2" customWidth="1"/>
    <col min="4" max="5" width="12.75390625" style="2" customWidth="1"/>
    <col min="6" max="6" width="9.125" style="2" hidden="1" customWidth="1" outlineLevel="1"/>
    <col min="7" max="7" width="2.375" style="2" customWidth="1" collapsed="1"/>
    <col min="8" max="9" width="12.75390625" style="2" customWidth="1"/>
    <col min="10" max="10" width="9.125" style="2" hidden="1" customWidth="1" outlineLevel="1"/>
    <col min="11" max="11" width="2.375" style="2" customWidth="1" collapsed="1"/>
    <col min="12" max="14" width="12.75390625" style="2" hidden="1" customWidth="1" outlineLevel="1"/>
    <col min="15" max="15" width="9.125" style="2" customWidth="1" collapsed="1"/>
    <col min="16" max="18" width="9.125" style="2" customWidth="1"/>
    <col min="19" max="16384" width="0" style="2" hidden="1" customWidth="1"/>
  </cols>
  <sheetData>
    <row r="1" ht="12.75"/>
    <row r="2" spans="2:9" ht="23.25">
      <c r="B2" s="84" t="s">
        <v>94</v>
      </c>
      <c r="C2" s="84"/>
      <c r="D2" s="84"/>
      <c r="E2" s="84"/>
      <c r="F2" s="84"/>
      <c r="G2" s="84"/>
      <c r="H2" s="84"/>
      <c r="I2" s="84"/>
    </row>
    <row r="3" spans="2:9" ht="12.75">
      <c r="B3" s="85" t="s">
        <v>66</v>
      </c>
      <c r="C3" s="85"/>
      <c r="D3" s="85"/>
      <c r="E3" s="85"/>
      <c r="F3" s="85"/>
      <c r="G3" s="85"/>
      <c r="H3" s="85"/>
      <c r="I3" s="85"/>
    </row>
    <row r="4" spans="2:9" ht="12.75">
      <c r="B4" s="85"/>
      <c r="C4" s="85"/>
      <c r="D4" s="85"/>
      <c r="E4" s="85"/>
      <c r="F4" s="85"/>
      <c r="G4" s="85"/>
      <c r="H4" s="85"/>
      <c r="I4" s="85"/>
    </row>
    <row r="5" spans="2:9" ht="12.75">
      <c r="B5" s="85"/>
      <c r="C5" s="85"/>
      <c r="D5" s="85"/>
      <c r="E5" s="85"/>
      <c r="F5" s="85"/>
      <c r="G5" s="85"/>
      <c r="H5" s="85"/>
      <c r="I5" s="85"/>
    </row>
    <row r="6" spans="2:9" ht="12.75">
      <c r="B6" s="85"/>
      <c r="C6" s="85"/>
      <c r="D6" s="85"/>
      <c r="E6" s="85"/>
      <c r="F6" s="85"/>
      <c r="G6" s="85"/>
      <c r="H6" s="85"/>
      <c r="I6" s="85"/>
    </row>
    <row r="7" spans="2:11" ht="13.5" thickBot="1">
      <c r="B7" s="83" t="s">
        <v>0</v>
      </c>
      <c r="C7" s="83"/>
      <c r="D7" s="3"/>
      <c r="E7" s="3"/>
      <c r="F7" s="3"/>
      <c r="G7" s="3"/>
      <c r="H7" s="1" t="s">
        <v>1</v>
      </c>
      <c r="I7" s="3"/>
      <c r="J7" s="3"/>
      <c r="K7" s="3"/>
    </row>
    <row r="8" spans="2:14" ht="13.5" thickBot="1">
      <c r="B8" s="109"/>
      <c r="C8" s="110"/>
      <c r="D8" s="33" t="s">
        <v>58</v>
      </c>
      <c r="E8" s="34" t="s">
        <v>59</v>
      </c>
      <c r="H8" s="49" t="s">
        <v>58</v>
      </c>
      <c r="I8" s="34" t="s">
        <v>59</v>
      </c>
      <c r="L8" s="4" t="s">
        <v>2</v>
      </c>
      <c r="M8" s="5"/>
      <c r="N8" s="5"/>
    </row>
    <row r="9" spans="2:14" ht="9.75" customHeight="1" thickBot="1">
      <c r="B9" s="105" t="s">
        <v>53</v>
      </c>
      <c r="C9" s="106"/>
      <c r="D9" s="35" t="s">
        <v>54</v>
      </c>
      <c r="E9" s="36" t="s">
        <v>55</v>
      </c>
      <c r="H9" s="50" t="s">
        <v>56</v>
      </c>
      <c r="I9" s="36" t="s">
        <v>57</v>
      </c>
      <c r="L9" s="4"/>
      <c r="M9" s="5"/>
      <c r="N9" s="5"/>
    </row>
    <row r="10" spans="2:14" ht="13.5" thickBot="1">
      <c r="B10" s="111" t="s">
        <v>61</v>
      </c>
      <c r="C10" s="112"/>
      <c r="D10" s="6">
        <v>0</v>
      </c>
      <c r="E10" s="37">
        <f>IF(D10&lt;0,0,D10)</f>
        <v>0</v>
      </c>
      <c r="H10" s="6">
        <v>0</v>
      </c>
      <c r="I10" s="37">
        <f>IF(H10&lt;0,0,H10)</f>
        <v>0</v>
      </c>
      <c r="L10" s="7"/>
      <c r="M10" s="8" t="s">
        <v>4</v>
      </c>
      <c r="N10" s="9" t="s">
        <v>5</v>
      </c>
    </row>
    <row r="11" spans="2:14" ht="12.75">
      <c r="B11" s="113" t="s">
        <v>62</v>
      </c>
      <c r="C11" s="114"/>
      <c r="D11" s="10"/>
      <c r="E11" s="37">
        <f>D11</f>
        <v>0</v>
      </c>
      <c r="H11" s="10"/>
      <c r="I11" s="37">
        <f>H11</f>
        <v>0</v>
      </c>
      <c r="L11" s="11" t="s">
        <v>7</v>
      </c>
      <c r="M11" s="12">
        <f>E16</f>
        <v>0</v>
      </c>
      <c r="N11" s="13">
        <f>I16</f>
        <v>0</v>
      </c>
    </row>
    <row r="12" spans="2:14" ht="12.75">
      <c r="B12" s="113" t="s">
        <v>63</v>
      </c>
      <c r="C12" s="114"/>
      <c r="D12" s="10"/>
      <c r="E12" s="37">
        <f>IF(D12&lt;0,0,D12)</f>
        <v>0</v>
      </c>
      <c r="H12" s="10"/>
      <c r="I12" s="37">
        <f>IF(H12&lt;0,0,H12)</f>
        <v>0</v>
      </c>
      <c r="L12" s="14">
        <v>0.02</v>
      </c>
      <c r="M12" s="12">
        <f>M11*L12</f>
        <v>0</v>
      </c>
      <c r="N12" s="13">
        <f>N11*L12</f>
        <v>0</v>
      </c>
    </row>
    <row r="13" spans="2:14" ht="12.75">
      <c r="B13" s="113" t="s">
        <v>64</v>
      </c>
      <c r="C13" s="114"/>
      <c r="D13" s="10"/>
      <c r="E13" s="37">
        <f>D13</f>
        <v>0</v>
      </c>
      <c r="H13" s="10"/>
      <c r="I13" s="37">
        <f>H13</f>
        <v>0</v>
      </c>
      <c r="L13" s="14">
        <v>0.1</v>
      </c>
      <c r="M13" s="12">
        <f>M11*L13</f>
        <v>0</v>
      </c>
      <c r="N13" s="13">
        <f>N11*L13</f>
        <v>0</v>
      </c>
    </row>
    <row r="14" spans="2:14" ht="12.75">
      <c r="B14" s="113" t="s">
        <v>65</v>
      </c>
      <c r="C14" s="114"/>
      <c r="D14" s="10"/>
      <c r="E14" s="37">
        <f>IF(D14&lt;0,0,D14)</f>
        <v>0</v>
      </c>
      <c r="H14" s="10"/>
      <c r="I14" s="37">
        <f>IF(H14&lt;0,0,H14)</f>
        <v>0</v>
      </c>
      <c r="L14" s="15">
        <v>1000</v>
      </c>
      <c r="M14" s="12">
        <v>1000</v>
      </c>
      <c r="N14" s="13">
        <v>1000</v>
      </c>
    </row>
    <row r="15" spans="2:14" ht="13.5" thickBot="1">
      <c r="B15" s="115" t="s">
        <v>60</v>
      </c>
      <c r="C15" s="116"/>
      <c r="D15" s="37">
        <f>SUM(D11:D14)</f>
        <v>0</v>
      </c>
      <c r="E15" s="38">
        <f>SUM(E11:E14)</f>
        <v>0</v>
      </c>
      <c r="F15" s="16">
        <f>IF(E15&lt;0,0,E15)</f>
        <v>0</v>
      </c>
      <c r="G15" s="17"/>
      <c r="H15" s="37">
        <f>SUM(H11:H14)</f>
        <v>0</v>
      </c>
      <c r="I15" s="38">
        <f>SUM(I11:I14)</f>
        <v>0</v>
      </c>
      <c r="J15" s="16">
        <f>IF(I15&lt;0,0,I15)</f>
        <v>0</v>
      </c>
      <c r="K15" s="18"/>
      <c r="L15" s="11" t="s">
        <v>11</v>
      </c>
      <c r="M15" s="12">
        <f>D20</f>
        <v>0</v>
      </c>
      <c r="N15" s="13">
        <f>H20</f>
        <v>0</v>
      </c>
    </row>
    <row r="16" spans="2:14" ht="13.5" customHeight="1" hidden="1" outlineLevel="1" thickBot="1">
      <c r="B16" s="117" t="s">
        <v>12</v>
      </c>
      <c r="C16" s="118"/>
      <c r="D16" s="39">
        <f>IF(D15&gt;=0,D10+D15,D10)</f>
        <v>0</v>
      </c>
      <c r="E16" s="39">
        <f>IF(E15&gt;=0,E10+E15,E10)</f>
        <v>0</v>
      </c>
      <c r="H16" s="39">
        <f>IF(H15&gt;=0,H10+H15,H10)</f>
        <v>0</v>
      </c>
      <c r="I16" s="39">
        <f>IF(I15&gt;=0,I10+I15,I10)</f>
        <v>0</v>
      </c>
      <c r="L16" s="19"/>
      <c r="M16" s="20"/>
      <c r="N16" s="21"/>
    </row>
    <row r="17" spans="2:14" ht="13.5" collapsed="1" thickBot="1">
      <c r="B17" s="119" t="s">
        <v>13</v>
      </c>
      <c r="C17" s="120"/>
      <c r="D17" s="22"/>
      <c r="E17" s="37">
        <f>IF(D17&gt;F15,F15,IF(D17&lt;0,0,D17))</f>
        <v>0</v>
      </c>
      <c r="H17" s="22"/>
      <c r="I17" s="37">
        <f>IF(H17&gt;J15,J15,IF(H17&lt;0,0,H17))</f>
        <v>0</v>
      </c>
      <c r="L17" s="7" t="s">
        <v>14</v>
      </c>
      <c r="M17" s="8" t="str">
        <f>IF(OR(AND(M15&lt;=M14,M15&gt;=M12),AND(M15&lt;=M12,M15&gt;=M14),M15&gt;=M12,M15=0),"PRAVDA","NEPRAVDA")</f>
        <v>PRAVDA</v>
      </c>
      <c r="N17" s="9" t="str">
        <f>IF(OR(AND(N15&lt;=N14,N15&gt;=N12),AND(N15&lt;=N12,N15&gt;=N14),N15&gt;=N12,N15=0),"PRAVDA","NEPRAVDA")</f>
        <v>PRAVDA</v>
      </c>
    </row>
    <row r="18" spans="2:12" ht="12.75">
      <c r="B18" s="121" t="s">
        <v>15</v>
      </c>
      <c r="C18" s="116"/>
      <c r="D18" s="38">
        <f>D16-D17</f>
        <v>0</v>
      </c>
      <c r="E18" s="38">
        <f>E16-E17</f>
        <v>0</v>
      </c>
      <c r="H18" s="38">
        <f>H16-H17</f>
        <v>0</v>
      </c>
      <c r="I18" s="38">
        <f>I16-I17</f>
        <v>0</v>
      </c>
      <c r="L18" s="23"/>
    </row>
    <row r="19" spans="2:13" ht="12.75">
      <c r="B19" s="122" t="s">
        <v>16</v>
      </c>
      <c r="C19" s="120"/>
      <c r="D19" s="40"/>
      <c r="E19" s="19"/>
      <c r="H19" s="40"/>
      <c r="I19" s="19"/>
      <c r="L19" s="3"/>
      <c r="M19" s="3"/>
    </row>
    <row r="20" spans="2:9" ht="12.75">
      <c r="B20" s="70"/>
      <c r="C20" s="30" t="s">
        <v>67</v>
      </c>
      <c r="D20" s="10"/>
      <c r="E20" s="37">
        <f>IF(D20&gt;M13,M13,IF(M17="NEPRAVDA",0,D20))</f>
        <v>0</v>
      </c>
      <c r="H20" s="10"/>
      <c r="I20" s="37">
        <f>IF(H20&gt;N13,N13,IF(N17="NEPRAVDA",0,H20))</f>
        <v>0</v>
      </c>
    </row>
    <row r="21" spans="2:12" ht="12.75">
      <c r="B21" s="70"/>
      <c r="C21" s="30" t="s">
        <v>68</v>
      </c>
      <c r="D21" s="10">
        <v>0</v>
      </c>
      <c r="E21" s="37">
        <f>IF(D21&lt;0,0,IF(D21&gt;300000,300000,D21))</f>
        <v>0</v>
      </c>
      <c r="H21" s="10">
        <v>0</v>
      </c>
      <c r="I21" s="37">
        <f>IF(H21&lt;0,0,IF(H21&gt;300000,300000,H21))</f>
        <v>0</v>
      </c>
      <c r="L21" s="23" t="s">
        <v>91</v>
      </c>
    </row>
    <row r="22" spans="2:13" ht="12.75">
      <c r="B22" s="70"/>
      <c r="C22" s="30" t="s">
        <v>69</v>
      </c>
      <c r="D22" s="10"/>
      <c r="E22" s="37">
        <f>IF(D22&lt;0,0,IF(D22&gt;12000,12000,D22))</f>
        <v>0</v>
      </c>
      <c r="H22" s="10"/>
      <c r="I22" s="37">
        <f>IF(H22&lt;0,0,IF(H22&gt;12000,12000,H22))</f>
        <v>0</v>
      </c>
      <c r="L22" s="3" t="b">
        <f>OR(AND(H10&lt;&gt;0,H10&lt;&gt;""),AND(H11&lt;&gt;0,H11&lt;&gt;""),AND(H12&lt;&gt;0,H12&lt;&gt;""),AND(H13&lt;&gt;0,H13&lt;&gt;""),AND(H14&lt;&gt;0,H14&lt;&gt;""))</f>
        <v>0</v>
      </c>
      <c r="M22" s="3"/>
    </row>
    <row r="23" spans="2:9" ht="12.75">
      <c r="B23" s="70"/>
      <c r="C23" s="30" t="s">
        <v>70</v>
      </c>
      <c r="D23" s="10">
        <v>0</v>
      </c>
      <c r="E23" s="37">
        <f>IF(D23&lt;0,0,IF(D23&gt;12000,12000,D23))</f>
        <v>0</v>
      </c>
      <c r="H23" s="10">
        <v>0</v>
      </c>
      <c r="I23" s="37">
        <f>IF(H23&lt;0,0,IF(H23&gt;12000,12000,H23))</f>
        <v>0</v>
      </c>
    </row>
    <row r="24" spans="2:12" ht="12.75">
      <c r="B24" s="70"/>
      <c r="C24" s="30" t="s">
        <v>71</v>
      </c>
      <c r="D24" s="10"/>
      <c r="E24" s="37">
        <f>IF(D24&lt;0,0,IF(D24&gt;3000,3000,D24))</f>
        <v>0</v>
      </c>
      <c r="H24" s="10"/>
      <c r="I24" s="37">
        <f>IF(H24&lt;0,0,IF(H24&gt;3000,3000,H24))</f>
        <v>0</v>
      </c>
      <c r="L24" s="23" t="s">
        <v>92</v>
      </c>
    </row>
    <row r="25" spans="2:12" ht="12.75">
      <c r="B25" s="72"/>
      <c r="C25" s="77" t="s">
        <v>95</v>
      </c>
      <c r="D25" s="24"/>
      <c r="E25" s="37">
        <f>IF(D25&lt;0,0,D25)</f>
        <v>0</v>
      </c>
      <c r="H25" s="24"/>
      <c r="I25" s="37">
        <f>IF(H25&lt;0,0,H25)</f>
        <v>0</v>
      </c>
      <c r="L25" s="82" t="b">
        <v>0</v>
      </c>
    </row>
    <row r="26" spans="2:9" ht="12.75" customHeight="1" hidden="1" outlineLevel="1">
      <c r="B26" s="123" t="s">
        <v>23</v>
      </c>
      <c r="C26" s="100"/>
      <c r="D26" s="24"/>
      <c r="E26" s="37">
        <f>IF(D26&lt;0,0,D26)</f>
        <v>0</v>
      </c>
      <c r="H26" s="24"/>
      <c r="I26" s="37">
        <f>IF(H26&lt;0,0,H26)</f>
        <v>0</v>
      </c>
    </row>
    <row r="27" spans="2:9" ht="12.75" customHeight="1" hidden="1" outlineLevel="1">
      <c r="B27" s="124" t="s">
        <v>24</v>
      </c>
      <c r="C27" s="125"/>
      <c r="D27" s="65">
        <f>SUM(D20:D26)</f>
        <v>0</v>
      </c>
      <c r="E27" s="42">
        <f>SUM(E20:E26)</f>
        <v>0</v>
      </c>
      <c r="H27" s="65">
        <f>SUM(H20:H26)</f>
        <v>0</v>
      </c>
      <c r="I27" s="42">
        <f>SUM(I20:I26)</f>
        <v>0</v>
      </c>
    </row>
    <row r="28" spans="2:9" ht="12.75" collapsed="1">
      <c r="B28" s="122" t="s">
        <v>72</v>
      </c>
      <c r="C28" s="120"/>
      <c r="D28" s="39">
        <f>IF(D27&gt;D18,0,D18-D27)</f>
        <v>0</v>
      </c>
      <c r="E28" s="39">
        <f>IF(E27&gt;E18,0,E18-E27)</f>
        <v>0</v>
      </c>
      <c r="H28" s="39">
        <f>IF(H27&gt;H18,0,H18-H27)</f>
        <v>0</v>
      </c>
      <c r="I28" s="39">
        <f>IF(I27&gt;I18,0,I18-I27)</f>
        <v>0</v>
      </c>
    </row>
    <row r="29" spans="2:9" ht="12.75" customHeight="1" hidden="1" outlineLevel="1">
      <c r="B29" s="126" t="s">
        <v>25</v>
      </c>
      <c r="C29" s="116"/>
      <c r="D29" s="38">
        <f>FLOOR(D28,100)</f>
        <v>0</v>
      </c>
      <c r="E29" s="38">
        <f>FLOOR(E28,100)</f>
        <v>0</v>
      </c>
      <c r="H29" s="38">
        <f>FLOOR(H28,100)</f>
        <v>0</v>
      </c>
      <c r="I29" s="38">
        <f>FLOOR(I28,100)</f>
        <v>0</v>
      </c>
    </row>
    <row r="30" spans="2:12" ht="12.75" collapsed="1">
      <c r="B30" s="127" t="s">
        <v>26</v>
      </c>
      <c r="C30" s="120"/>
      <c r="D30" s="41">
        <f>IF(D29&gt;121200,IF(D29&gt;218400,IF(D29&gt;331200,(D29-331200)*0.32+61212,(D29-218400)*0.25+33012),(D29-121200)*0.19+14544),D29*0.12)</f>
        <v>0</v>
      </c>
      <c r="E30" s="41">
        <f>IF(E29&gt;121200,IF(E29&gt;218400,IF(E29&gt;331200,(E29-331200)*0.32+61212,(E29-218400)*0.25+33012),(E29-121200)*0.19+14544),E29*0.12)</f>
        <v>0</v>
      </c>
      <c r="H30" s="41">
        <f>IF(H29&gt;121200,IF(H29&gt;218400,IF(H29&gt;331200,(H29-331200)*0.32+61212,(H29-218400)*0.25+33012),(H29-121200)*0.19+14544),H29*0.12)</f>
        <v>0</v>
      </c>
      <c r="I30" s="41">
        <f>IF(I29&gt;121200,IF(I29&gt;218400,IF(I29&gt;331200,(I29-331200)*0.32+61212,(I29-218400)*0.25+33012),(I29-121200)*0.19+14544),I29*0.12)</f>
        <v>0</v>
      </c>
      <c r="L30" s="81"/>
    </row>
    <row r="31" spans="2:9" ht="12.75">
      <c r="B31" s="121" t="s">
        <v>27</v>
      </c>
      <c r="C31" s="116"/>
      <c r="D31" s="42">
        <f>IF(D15&lt;0,ABS(D15),0)</f>
        <v>0</v>
      </c>
      <c r="E31" s="42">
        <f>IF(E15&lt;0,ABS(E15),0)</f>
        <v>0</v>
      </c>
      <c r="H31" s="42">
        <f>IF(H15&lt;0,ABS(H15),0)</f>
        <v>0</v>
      </c>
      <c r="I31" s="42">
        <f>IF(I15&lt;0,ABS(I15),0)</f>
        <v>0</v>
      </c>
    </row>
    <row r="32" spans="2:9" ht="12.75">
      <c r="B32" s="128" t="s">
        <v>73</v>
      </c>
      <c r="C32" s="120"/>
      <c r="D32" s="19"/>
      <c r="E32" s="19"/>
      <c r="H32" s="19"/>
      <c r="I32" s="19"/>
    </row>
    <row r="33" spans="2:9" ht="12.75">
      <c r="B33" s="71"/>
      <c r="C33" s="31" t="s">
        <v>74</v>
      </c>
      <c r="D33" s="24">
        <v>0</v>
      </c>
      <c r="E33" s="37">
        <f>IF(OR(D33="",D33=0),0,IF(D33&lt;&gt;7200,7200,D33))</f>
        <v>0</v>
      </c>
      <c r="H33" s="24">
        <v>0</v>
      </c>
      <c r="I33" s="37">
        <f>IF(OR(H33="",H33=0),0,IF(H33&lt;&gt;7200,7200,H33))</f>
        <v>0</v>
      </c>
    </row>
    <row r="34" spans="2:9" ht="12.75">
      <c r="B34" s="71"/>
      <c r="C34" s="31" t="s">
        <v>75</v>
      </c>
      <c r="D34" s="24">
        <v>0</v>
      </c>
      <c r="E34" s="37">
        <f>IF(D34&gt;4200,4200,IF(MOD(D34,350)&lt;&gt;0,0,D34))</f>
        <v>0</v>
      </c>
      <c r="H34" s="24"/>
      <c r="I34" s="37">
        <f>IF(H34&gt;4200,4200,IF(MOD(H34,350)&lt;&gt;0,0,H34))</f>
        <v>0</v>
      </c>
    </row>
    <row r="35" spans="2:9" ht="12.75">
      <c r="B35" s="71"/>
      <c r="C35" s="31" t="s">
        <v>76</v>
      </c>
      <c r="D35" s="24"/>
      <c r="E35" s="37">
        <f>IF(D35&gt;8400,8400,IF(MOD(D35,700)&lt;&gt;0,0,D35))</f>
        <v>0</v>
      </c>
      <c r="H35" s="24"/>
      <c r="I35" s="37">
        <f>IF(H35&gt;8400,8400,IF(MOD(H35,700)&lt;&gt;0,0,H35))</f>
        <v>0</v>
      </c>
    </row>
    <row r="36" spans="2:12" ht="12.75">
      <c r="B36" s="71"/>
      <c r="C36" s="31" t="s">
        <v>77</v>
      </c>
      <c r="D36" s="24"/>
      <c r="E36" s="37">
        <f>IF(D36&gt;1500,1500,IF(MOD(D36,125)&lt;&gt;0,0,D36))</f>
        <v>0</v>
      </c>
      <c r="H36" s="24"/>
      <c r="I36" s="37">
        <f>IF(H36&gt;1500,1500,IF(MOD(H36,125)&lt;&gt;0,0,H36))</f>
        <v>0</v>
      </c>
      <c r="L36" s="25"/>
    </row>
    <row r="37" spans="2:9" ht="12.75">
      <c r="B37" s="71"/>
      <c r="C37" s="31" t="s">
        <v>78</v>
      </c>
      <c r="D37" s="24"/>
      <c r="E37" s="37">
        <f>IF(D37&gt;3000,3000,IF(MOD(D37,250)&lt;&gt;0,0,D37))</f>
        <v>0</v>
      </c>
      <c r="H37" s="24"/>
      <c r="I37" s="37">
        <f>IF(H37&gt;3000,3000,IF(MOD(H37,250)&lt;&gt;0,0,H37))</f>
        <v>0</v>
      </c>
    </row>
    <row r="38" spans="2:9" ht="12.75">
      <c r="B38" s="71"/>
      <c r="C38" s="31" t="s">
        <v>79</v>
      </c>
      <c r="D38" s="24"/>
      <c r="E38" s="37">
        <f>IF(D38&gt;9600,9600,IF(MOD(D38,800)&lt;&gt;0,0,D38))</f>
        <v>0</v>
      </c>
      <c r="H38" s="24"/>
      <c r="I38" s="37">
        <f>IF(H38&gt;9600,9600,IF(MOD(H38,800)&lt;&gt;0,0,H38))</f>
        <v>0</v>
      </c>
    </row>
    <row r="39" spans="2:9" ht="12.75">
      <c r="B39" s="72"/>
      <c r="C39" s="31" t="s">
        <v>80</v>
      </c>
      <c r="D39" s="26"/>
      <c r="E39" s="37">
        <f>IF(D39&gt;2400,2400,IF(MOD(D39,200)&lt;&gt;0,0,D39))</f>
        <v>0</v>
      </c>
      <c r="H39" s="26"/>
      <c r="I39" s="37">
        <f>IF(H39&gt;2400,2400,IF(MOD(H39,200)&lt;&gt;0,0,H39))</f>
        <v>0</v>
      </c>
    </row>
    <row r="40" spans="2:9" ht="12.75" customHeight="1" hidden="1" outlineLevel="1">
      <c r="B40" s="129" t="s">
        <v>81</v>
      </c>
      <c r="C40" s="130"/>
      <c r="D40" s="66">
        <f>SUM(D33:D39)</f>
        <v>0</v>
      </c>
      <c r="E40" s="66">
        <f>SUM(E33:E39)</f>
        <v>0</v>
      </c>
      <c r="H40" s="66">
        <f>SUM(H33:H39)</f>
        <v>0</v>
      </c>
      <c r="I40" s="66">
        <f>SUM(I33:I39)</f>
        <v>0</v>
      </c>
    </row>
    <row r="41" spans="2:9" ht="12.75" collapsed="1">
      <c r="B41" s="131" t="s">
        <v>82</v>
      </c>
      <c r="C41" s="116"/>
      <c r="D41" s="43">
        <f>IF(D40&gt;D30,0,D30-D40)</f>
        <v>0</v>
      </c>
      <c r="E41" s="43">
        <f>IF(E40&gt;E30,0,E30-E40)</f>
        <v>0</v>
      </c>
      <c r="H41" s="43">
        <f>IF(H40&gt;H30,0,H30-H40)</f>
        <v>0</v>
      </c>
      <c r="I41" s="43">
        <f>IF(I40&gt;I30,0,I30-I40)</f>
        <v>0</v>
      </c>
    </row>
    <row r="42" spans="2:9" ht="12.75">
      <c r="B42" s="122" t="s">
        <v>38</v>
      </c>
      <c r="C42" s="120"/>
      <c r="D42" s="24">
        <v>0</v>
      </c>
      <c r="E42" s="37">
        <f>IF(MOD(D42,500)&lt;&gt;0,0,D42)</f>
        <v>0</v>
      </c>
      <c r="H42" s="24">
        <v>0</v>
      </c>
      <c r="I42" s="37">
        <f>IF(MOD(H42,500)&lt;&gt;0,0,H42)</f>
        <v>0</v>
      </c>
    </row>
    <row r="43" spans="2:9" ht="12.75">
      <c r="B43" s="132" t="s">
        <v>39</v>
      </c>
      <c r="C43" s="100"/>
      <c r="D43" s="37">
        <f>IF(D42&gt;D41,D41,D42)</f>
        <v>0</v>
      </c>
      <c r="E43" s="37">
        <f>IF(E42&gt;E41,E41,E42)</f>
        <v>0</v>
      </c>
      <c r="H43" s="37">
        <f>IF(H42&gt;H41,H41,H42)</f>
        <v>0</v>
      </c>
      <c r="I43" s="37">
        <f>IF(I42&gt;I41,I41,I42)</f>
        <v>0</v>
      </c>
    </row>
    <row r="44" spans="2:9" ht="12.75">
      <c r="B44" s="133" t="s">
        <v>87</v>
      </c>
      <c r="C44" s="116"/>
      <c r="D44" s="44">
        <f>D41-D43</f>
        <v>0</v>
      </c>
      <c r="E44" s="44">
        <f>E41-E43</f>
        <v>0</v>
      </c>
      <c r="H44" s="44">
        <f>H41-H43</f>
        <v>0</v>
      </c>
      <c r="I44" s="44">
        <f>I41-I43</f>
        <v>0</v>
      </c>
    </row>
    <row r="45" spans="2:9" ht="12.75">
      <c r="B45" s="134" t="s">
        <v>41</v>
      </c>
      <c r="C45" s="120"/>
      <c r="D45" s="45">
        <f>IF(D42-D43&lt;100,0,IF(D42-D43&gt;30000,30000,D42-D43))</f>
        <v>0</v>
      </c>
      <c r="E45" s="45">
        <f>IF(E42-E43&lt;100,0,IF(E42-E43&gt;30000,30000,E42-E43))</f>
        <v>0</v>
      </c>
      <c r="H45" s="45">
        <f>IF(H42-H43&lt;100,0,IF(H42-H43&gt;30000,30000,H42-H43))</f>
        <v>0</v>
      </c>
      <c r="I45" s="45">
        <f>IF(I42-I43&lt;100,0,IF(I42-I43&gt;30000,30000,I42-I43))</f>
        <v>0</v>
      </c>
    </row>
    <row r="46" spans="2:9" ht="12.75">
      <c r="B46" s="113" t="s">
        <v>83</v>
      </c>
      <c r="C46" s="100"/>
      <c r="D46" s="24"/>
      <c r="E46" s="37">
        <f>IF(D46&lt;0,0,D46)</f>
        <v>0</v>
      </c>
      <c r="H46" s="24"/>
      <c r="I46" s="37">
        <f>IF(H46&lt;0,0,H46)</f>
        <v>0</v>
      </c>
    </row>
    <row r="47" spans="2:9" ht="12.75">
      <c r="B47" s="126" t="s">
        <v>43</v>
      </c>
      <c r="C47" s="116"/>
      <c r="D47" s="38">
        <f>D45-D46</f>
        <v>0</v>
      </c>
      <c r="E47" s="38">
        <f>E45-E46</f>
        <v>0</v>
      </c>
      <c r="H47" s="38">
        <f>H45-H46</f>
        <v>0</v>
      </c>
      <c r="I47" s="38">
        <f>I45-I46</f>
        <v>0</v>
      </c>
    </row>
    <row r="48" spans="2:9" ht="12.75">
      <c r="B48" s="122" t="s">
        <v>44</v>
      </c>
      <c r="C48" s="120"/>
      <c r="D48" s="24">
        <v>0</v>
      </c>
      <c r="E48" s="37">
        <f>IF(D48&lt;0,0,D48)</f>
        <v>0</v>
      </c>
      <c r="H48" s="24">
        <v>0</v>
      </c>
      <c r="I48" s="37">
        <f>IF(H48&lt;0,0,H48)</f>
        <v>0</v>
      </c>
    </row>
    <row r="49" spans="2:9" ht="12.75">
      <c r="B49" s="126" t="s">
        <v>45</v>
      </c>
      <c r="C49" s="116"/>
      <c r="D49" s="27"/>
      <c r="E49" s="38">
        <f>IF(D49&lt;0,0,D49)</f>
        <v>0</v>
      </c>
      <c r="H49" s="27"/>
      <c r="I49" s="38">
        <f>IF(H49&lt;0,0,H49)</f>
        <v>0</v>
      </c>
    </row>
    <row r="50" spans="2:9" ht="12.75">
      <c r="B50" s="92"/>
      <c r="C50" s="87"/>
      <c r="D50" s="37"/>
      <c r="E50" s="19"/>
      <c r="H50" s="37"/>
      <c r="I50" s="19"/>
    </row>
    <row r="51" spans="2:9" ht="12.75">
      <c r="B51" s="99" t="s">
        <v>84</v>
      </c>
      <c r="C51" s="100"/>
      <c r="D51" s="46">
        <f>D44-D47-D48-D49</f>
        <v>0</v>
      </c>
      <c r="E51" s="46">
        <f>E44-E47-E48-E49</f>
        <v>0</v>
      </c>
      <c r="H51" s="46">
        <f>H44-H47-H48-H49</f>
        <v>0</v>
      </c>
      <c r="I51" s="46">
        <f>I44-I47-I48-I49</f>
        <v>0</v>
      </c>
    </row>
    <row r="52" spans="2:9" ht="13.5" thickBot="1">
      <c r="B52" s="93"/>
      <c r="C52" s="94"/>
      <c r="D52" s="47"/>
      <c r="E52" s="48"/>
      <c r="H52" s="47"/>
      <c r="I52" s="48"/>
    </row>
    <row r="53" ht="12.75"/>
    <row r="54" ht="12.75"/>
    <row r="55" ht="13.5" thickBot="1"/>
    <row r="56" spans="2:5" ht="13.5" thickBot="1">
      <c r="B56" s="101" t="s">
        <v>85</v>
      </c>
      <c r="C56" s="102"/>
      <c r="D56" s="28" t="s">
        <v>0</v>
      </c>
      <c r="E56" s="51" t="s">
        <v>1</v>
      </c>
    </row>
    <row r="57" spans="2:5" ht="9.75" customHeight="1" thickBot="1">
      <c r="B57" s="107" t="s">
        <v>53</v>
      </c>
      <c r="C57" s="108"/>
      <c r="D57" s="53" t="s">
        <v>54</v>
      </c>
      <c r="E57" s="52" t="s">
        <v>55</v>
      </c>
    </row>
    <row r="58" spans="2:5" ht="12.75" customHeight="1" hidden="1" outlineLevel="1">
      <c r="B58" s="137" t="s">
        <v>3</v>
      </c>
      <c r="C58" s="138"/>
      <c r="D58" s="12">
        <f>E10</f>
        <v>0</v>
      </c>
      <c r="E58" s="13">
        <f>I10</f>
        <v>0</v>
      </c>
    </row>
    <row r="59" spans="2:5" ht="12.75" customHeight="1" hidden="1" outlineLevel="1">
      <c r="B59" s="88" t="s">
        <v>6</v>
      </c>
      <c r="C59" s="89"/>
      <c r="D59" s="12">
        <f>IF(E11&gt;0,E11,0)</f>
        <v>0</v>
      </c>
      <c r="E59" s="13">
        <f>IF(I11&gt;0,I11,0)</f>
        <v>0</v>
      </c>
    </row>
    <row r="60" spans="2:5" ht="12.75" customHeight="1" hidden="1" outlineLevel="1">
      <c r="B60" s="88" t="s">
        <v>8</v>
      </c>
      <c r="C60" s="89"/>
      <c r="D60" s="12">
        <f>E12</f>
        <v>0</v>
      </c>
      <c r="E60" s="13">
        <f>I12</f>
        <v>0</v>
      </c>
    </row>
    <row r="61" spans="2:5" ht="12.75" customHeight="1" hidden="1" outlineLevel="1">
      <c r="B61" s="88" t="s">
        <v>9</v>
      </c>
      <c r="C61" s="89"/>
      <c r="D61" s="12">
        <f>E13</f>
        <v>0</v>
      </c>
      <c r="E61" s="13">
        <f>I13</f>
        <v>0</v>
      </c>
    </row>
    <row r="62" spans="2:5" ht="12.75" customHeight="1" hidden="1" outlineLevel="1">
      <c r="B62" s="88" t="s">
        <v>10</v>
      </c>
      <c r="C62" s="89"/>
      <c r="D62" s="12">
        <f>E14</f>
        <v>0</v>
      </c>
      <c r="E62" s="13">
        <f>I14</f>
        <v>0</v>
      </c>
    </row>
    <row r="63" spans="2:5" ht="12.75" customHeight="1" hidden="1" outlineLevel="1">
      <c r="B63" s="90" t="s">
        <v>46</v>
      </c>
      <c r="C63" s="91"/>
      <c r="D63" s="61">
        <f>SUM(D58:D62)</f>
        <v>0</v>
      </c>
      <c r="E63" s="62">
        <f>SUM(E58:E62)</f>
        <v>0</v>
      </c>
    </row>
    <row r="64" spans="2:5" ht="12.75" hidden="1" outlineLevel="1">
      <c r="B64" s="97" t="s">
        <v>47</v>
      </c>
      <c r="C64" s="98"/>
      <c r="D64" s="135">
        <f>IF($L$25=FALSE,0,SUM(D63:E63))</f>
        <v>0</v>
      </c>
      <c r="E64" s="136"/>
    </row>
    <row r="65" spans="2:5" ht="12.75" customHeight="1" hidden="1" outlineLevel="1">
      <c r="B65" s="86" t="s">
        <v>16</v>
      </c>
      <c r="C65" s="87"/>
      <c r="D65" s="20"/>
      <c r="E65" s="21"/>
    </row>
    <row r="66" spans="2:5" ht="12.75" customHeight="1" hidden="1" outlineLevel="1">
      <c r="B66" s="72"/>
      <c r="C66" s="21" t="s">
        <v>17</v>
      </c>
      <c r="D66" s="12">
        <f>E20</f>
        <v>0</v>
      </c>
      <c r="E66" s="13">
        <f>I20</f>
        <v>0</v>
      </c>
    </row>
    <row r="67" spans="2:5" ht="12.75" customHeight="1" hidden="1" outlineLevel="1">
      <c r="B67" s="72"/>
      <c r="C67" s="21" t="s">
        <v>18</v>
      </c>
      <c r="D67" s="12">
        <f>E21</f>
        <v>0</v>
      </c>
      <c r="E67" s="13">
        <f>I21</f>
        <v>0</v>
      </c>
    </row>
    <row r="68" spans="2:5" ht="12.75" customHeight="1" hidden="1" outlineLevel="1">
      <c r="B68" s="72"/>
      <c r="C68" s="21" t="s">
        <v>19</v>
      </c>
      <c r="D68" s="12">
        <f>E22</f>
        <v>0</v>
      </c>
      <c r="E68" s="13">
        <f>I22</f>
        <v>0</v>
      </c>
    </row>
    <row r="69" spans="2:5" ht="12.75" customHeight="1" hidden="1" outlineLevel="1">
      <c r="B69" s="72"/>
      <c r="C69" s="21" t="s">
        <v>20</v>
      </c>
      <c r="D69" s="12">
        <f>E23</f>
        <v>0</v>
      </c>
      <c r="E69" s="13">
        <f>I23</f>
        <v>0</v>
      </c>
    </row>
    <row r="70" spans="2:5" ht="12.75" customHeight="1" hidden="1" outlineLevel="1">
      <c r="B70" s="72"/>
      <c r="C70" s="21" t="s">
        <v>21</v>
      </c>
      <c r="D70" s="12">
        <f>E24</f>
        <v>0</v>
      </c>
      <c r="E70" s="13">
        <f>I24</f>
        <v>0</v>
      </c>
    </row>
    <row r="71" spans="2:5" ht="12.75" customHeight="1" hidden="1" outlineLevel="1">
      <c r="B71" s="90" t="s">
        <v>24</v>
      </c>
      <c r="C71" s="91"/>
      <c r="D71" s="61">
        <f>SUM(D66:D70)</f>
        <v>0</v>
      </c>
      <c r="E71" s="62">
        <f>SUM(E66:E70)</f>
        <v>0</v>
      </c>
    </row>
    <row r="72" spans="2:5" ht="12.75" customHeight="1" hidden="1" outlineLevel="1">
      <c r="B72" s="86" t="s">
        <v>48</v>
      </c>
      <c r="C72" s="87"/>
      <c r="D72" s="141">
        <f>SUM(D71:E71)</f>
        <v>0</v>
      </c>
      <c r="E72" s="142"/>
    </row>
    <row r="73" spans="2:5" ht="12.75" customHeight="1" hidden="1" outlineLevel="1">
      <c r="B73" s="95" t="s">
        <v>49</v>
      </c>
      <c r="C73" s="96"/>
      <c r="D73" s="141">
        <f>D64-D72</f>
        <v>0</v>
      </c>
      <c r="E73" s="142"/>
    </row>
    <row r="74" spans="2:5" ht="12.75" hidden="1" outlineLevel="1">
      <c r="B74" s="97" t="s">
        <v>86</v>
      </c>
      <c r="C74" s="98"/>
      <c r="D74" s="135">
        <f>IF($L$25=FALSE,0,ROUND(D73/2,0))</f>
        <v>0</v>
      </c>
      <c r="E74" s="143"/>
    </row>
    <row r="75" spans="2:5" ht="12.75" customHeight="1" hidden="1" outlineLevel="1">
      <c r="B75" s="86" t="s">
        <v>50</v>
      </c>
      <c r="C75" s="87"/>
      <c r="D75" s="12">
        <f>E17</f>
        <v>0</v>
      </c>
      <c r="E75" s="13">
        <f>I17</f>
        <v>0</v>
      </c>
    </row>
    <row r="76" spans="2:5" ht="12.75" customHeight="1" hidden="1" outlineLevel="1">
      <c r="B76" s="88" t="s">
        <v>22</v>
      </c>
      <c r="C76" s="89"/>
      <c r="D76" s="12">
        <f>E25</f>
        <v>0</v>
      </c>
      <c r="E76" s="13">
        <f>I25</f>
        <v>0</v>
      </c>
    </row>
    <row r="77" spans="2:5" ht="12.75" customHeight="1" hidden="1" outlineLevel="1">
      <c r="B77" s="88" t="s">
        <v>23</v>
      </c>
      <c r="C77" s="89"/>
      <c r="D77" s="12">
        <f>E26</f>
        <v>0</v>
      </c>
      <c r="E77" s="13">
        <f>I26</f>
        <v>0</v>
      </c>
    </row>
    <row r="78" spans="2:5" ht="12.75" customHeight="1" hidden="1" outlineLevel="1">
      <c r="B78" s="95" t="s">
        <v>51</v>
      </c>
      <c r="C78" s="96"/>
      <c r="D78" s="55">
        <f>D74-D75-D76-D77</f>
        <v>0</v>
      </c>
      <c r="E78" s="56">
        <f>D74-E75-E76-E77</f>
        <v>0</v>
      </c>
    </row>
    <row r="79" spans="2:5" ht="12.75" customHeight="1" hidden="1" outlineLevel="1">
      <c r="B79" s="73" t="s">
        <v>25</v>
      </c>
      <c r="C79" s="54"/>
      <c r="D79" s="16">
        <f>IF($L$25=FALSE,0,FLOOR(D78,100))</f>
        <v>0</v>
      </c>
      <c r="E79" s="79">
        <f>IF($L$25=FALSE,0,FLOOR(E78,100))</f>
        <v>0</v>
      </c>
    </row>
    <row r="80" spans="2:5" ht="12.75" customHeight="1" hidden="1" outlineLevel="1">
      <c r="B80" s="74" t="s">
        <v>26</v>
      </c>
      <c r="C80" s="57"/>
      <c r="D80" s="58">
        <f>IF(D79&gt;121200,IF(D79&gt;218400,IF(D79&gt;331200,(D79-331200)*0.32+61212,(D79-218400)*0.25+33012),(D79-121200)*0.19+14544),D79*0.12)</f>
        <v>0</v>
      </c>
      <c r="E80" s="59">
        <f>IF(E79&gt;121200,IF(E79&gt;218400,IF(E79&gt;331200,(E79-331200)*0.32+61212,(E79-218400)*0.25+33012),(E79-121200)*0.19+14544),E79*0.12)</f>
        <v>0</v>
      </c>
    </row>
    <row r="81" spans="2:5" ht="12.75" customHeight="1" hidden="1" outlineLevel="1">
      <c r="B81" s="75" t="s">
        <v>27</v>
      </c>
      <c r="C81" s="60"/>
      <c r="D81" s="61">
        <f>E31</f>
        <v>0</v>
      </c>
      <c r="E81" s="62">
        <f>I31</f>
        <v>0</v>
      </c>
    </row>
    <row r="82" spans="2:5" ht="12.75" customHeight="1" hidden="1" outlineLevel="1">
      <c r="B82" s="72" t="s">
        <v>28</v>
      </c>
      <c r="C82" s="21"/>
      <c r="D82" s="32"/>
      <c r="E82" s="21"/>
    </row>
    <row r="83" spans="2:5" ht="12.75" customHeight="1" hidden="1" outlineLevel="1">
      <c r="B83" s="72"/>
      <c r="C83" s="21" t="s">
        <v>29</v>
      </c>
      <c r="D83" s="12">
        <f>E33</f>
        <v>0</v>
      </c>
      <c r="E83" s="13">
        <f>I33</f>
        <v>0</v>
      </c>
    </row>
    <row r="84" spans="2:5" ht="12.75" customHeight="1" hidden="1" outlineLevel="1">
      <c r="B84" s="72"/>
      <c r="C84" s="21" t="s">
        <v>30</v>
      </c>
      <c r="D84" s="12">
        <f aca="true" t="shared" si="0" ref="D84:D89">E34</f>
        <v>0</v>
      </c>
      <c r="E84" s="13">
        <f aca="true" t="shared" si="1" ref="E84:E89">I34</f>
        <v>0</v>
      </c>
    </row>
    <row r="85" spans="2:5" ht="12.75" customHeight="1" hidden="1" outlineLevel="1">
      <c r="B85" s="72"/>
      <c r="C85" s="21" t="s">
        <v>31</v>
      </c>
      <c r="D85" s="12">
        <f t="shared" si="0"/>
        <v>0</v>
      </c>
      <c r="E85" s="13">
        <f t="shared" si="1"/>
        <v>0</v>
      </c>
    </row>
    <row r="86" spans="2:5" ht="12.75" customHeight="1" hidden="1" outlineLevel="1">
      <c r="B86" s="72"/>
      <c r="C86" s="21" t="s">
        <v>32</v>
      </c>
      <c r="D86" s="12">
        <f t="shared" si="0"/>
        <v>0</v>
      </c>
      <c r="E86" s="13">
        <f t="shared" si="1"/>
        <v>0</v>
      </c>
    </row>
    <row r="87" spans="2:5" ht="12.75" customHeight="1" hidden="1" outlineLevel="1">
      <c r="B87" s="72"/>
      <c r="C87" s="21" t="s">
        <v>33</v>
      </c>
      <c r="D87" s="12">
        <f t="shared" si="0"/>
        <v>0</v>
      </c>
      <c r="E87" s="13">
        <f t="shared" si="1"/>
        <v>0</v>
      </c>
    </row>
    <row r="88" spans="2:5" ht="12.75" customHeight="1" hidden="1" outlineLevel="1">
      <c r="B88" s="72"/>
      <c r="C88" s="21" t="s">
        <v>34</v>
      </c>
      <c r="D88" s="12">
        <f t="shared" si="0"/>
        <v>0</v>
      </c>
      <c r="E88" s="13">
        <f t="shared" si="1"/>
        <v>0</v>
      </c>
    </row>
    <row r="89" spans="2:5" ht="12.75" customHeight="1" hidden="1" outlineLevel="1">
      <c r="B89" s="72"/>
      <c r="C89" s="21" t="s">
        <v>35</v>
      </c>
      <c r="D89" s="12">
        <f t="shared" si="0"/>
        <v>0</v>
      </c>
      <c r="E89" s="13">
        <f t="shared" si="1"/>
        <v>0</v>
      </c>
    </row>
    <row r="90" spans="2:5" ht="12.75" customHeight="1" hidden="1" outlineLevel="1">
      <c r="B90" s="76" t="s">
        <v>36</v>
      </c>
      <c r="C90" s="67"/>
      <c r="D90" s="68">
        <f>SUM(D83:D89)</f>
        <v>0</v>
      </c>
      <c r="E90" s="69">
        <f>SUM(E83:E89)</f>
        <v>0</v>
      </c>
    </row>
    <row r="91" spans="2:5" ht="12.75" customHeight="1" hidden="1" outlineLevel="1">
      <c r="B91" s="75" t="s">
        <v>37</v>
      </c>
      <c r="C91" s="60"/>
      <c r="D91" s="55">
        <f>IF(D90&gt;D80,0,D80-D90)</f>
        <v>0</v>
      </c>
      <c r="E91" s="56">
        <f>IF(E90&gt;E80,0,E80-E90)</f>
        <v>0</v>
      </c>
    </row>
    <row r="92" spans="2:5" ht="12.75" customHeight="1" hidden="1" outlineLevel="1">
      <c r="B92" s="72" t="s">
        <v>38</v>
      </c>
      <c r="C92" s="21"/>
      <c r="D92" s="12">
        <f>E42</f>
        <v>0</v>
      </c>
      <c r="E92" s="13">
        <f>I42</f>
        <v>0</v>
      </c>
    </row>
    <row r="93" spans="2:5" ht="12.75" customHeight="1" hidden="1" outlineLevel="1">
      <c r="B93" s="72" t="s">
        <v>39</v>
      </c>
      <c r="C93" s="21"/>
      <c r="D93" s="12">
        <f>IF(D92&gt;D91,D91,D92)</f>
        <v>0</v>
      </c>
      <c r="E93" s="13">
        <f>IF(E92&gt;E91,E91,E92)</f>
        <v>0</v>
      </c>
    </row>
    <row r="94" spans="2:5" ht="12.75" customHeight="1" hidden="1" outlineLevel="1">
      <c r="B94" s="75" t="s">
        <v>40</v>
      </c>
      <c r="C94" s="60"/>
      <c r="D94" s="55">
        <f>D91-D93</f>
        <v>0</v>
      </c>
      <c r="E94" s="56">
        <f>E91-E93</f>
        <v>0</v>
      </c>
    </row>
    <row r="95" spans="2:5" ht="12.75" customHeight="1" hidden="1" outlineLevel="1">
      <c r="B95" s="72" t="s">
        <v>41</v>
      </c>
      <c r="C95" s="21"/>
      <c r="D95" s="12">
        <f>IF(D92-D93&lt;100,0,IF(D92-D93&gt;30000,30000,D92-D93))</f>
        <v>0</v>
      </c>
      <c r="E95" s="13">
        <f>IF(E92-E93&lt;100,0,IF(E92-E93&gt;30000,30000,E92-E93))</f>
        <v>0</v>
      </c>
    </row>
    <row r="96" spans="2:5" ht="12.75" customHeight="1" hidden="1" outlineLevel="1">
      <c r="B96" s="72" t="s">
        <v>42</v>
      </c>
      <c r="C96" s="21"/>
      <c r="D96" s="12">
        <f>E46</f>
        <v>0</v>
      </c>
      <c r="E96" s="13">
        <f>I46</f>
        <v>0</v>
      </c>
    </row>
    <row r="97" spans="2:5" ht="12.75" customHeight="1" hidden="1" outlineLevel="1">
      <c r="B97" s="73" t="s">
        <v>43</v>
      </c>
      <c r="C97" s="54"/>
      <c r="D97" s="55">
        <f>D95-D96</f>
        <v>0</v>
      </c>
      <c r="E97" s="56">
        <f>E95-E96</f>
        <v>0</v>
      </c>
    </row>
    <row r="98" spans="2:5" ht="12.75" customHeight="1" hidden="1" outlineLevel="1">
      <c r="B98" s="72" t="s">
        <v>44</v>
      </c>
      <c r="C98" s="21"/>
      <c r="D98" s="12">
        <f>E48</f>
        <v>0</v>
      </c>
      <c r="E98" s="13">
        <f>I48</f>
        <v>0</v>
      </c>
    </row>
    <row r="99" spans="2:5" ht="12.75" customHeight="1" hidden="1" outlineLevel="1">
      <c r="B99" s="73" t="s">
        <v>45</v>
      </c>
      <c r="C99" s="54"/>
      <c r="D99" s="55">
        <f>E49</f>
        <v>0</v>
      </c>
      <c r="E99" s="56">
        <f>I49</f>
        <v>0</v>
      </c>
    </row>
    <row r="100" spans="2:5" ht="12.75" collapsed="1">
      <c r="B100" s="86"/>
      <c r="C100" s="87"/>
      <c r="D100" s="20"/>
      <c r="E100" s="21"/>
    </row>
    <row r="101" spans="2:5" ht="12.75">
      <c r="B101" s="99" t="s">
        <v>84</v>
      </c>
      <c r="C101" s="100"/>
      <c r="D101" s="78">
        <f>IF($L$25=FALSE,0,D94-D97-D98-D99)</f>
        <v>0</v>
      </c>
      <c r="E101" s="80">
        <f>IF($L$25=FALSE,0,E94-E97-E98-E99)</f>
        <v>0</v>
      </c>
    </row>
    <row r="102" spans="2:5" ht="12.75">
      <c r="B102" s="95"/>
      <c r="C102" s="96"/>
      <c r="D102" s="29"/>
      <c r="E102" s="54"/>
    </row>
    <row r="103" spans="2:5" ht="12.75">
      <c r="B103" s="104"/>
      <c r="C103" s="87"/>
      <c r="D103" s="64"/>
      <c r="E103" s="63"/>
    </row>
    <row r="104" spans="2:5" ht="12.75">
      <c r="B104" s="88" t="s">
        <v>52</v>
      </c>
      <c r="C104" s="89"/>
      <c r="D104" s="144">
        <f>IF(AND(D101&lt;0,E101&lt;0),0,IF(AND(D101&gt;0,E101&gt;0),0,IF(AND(D101&lt;0,E101=0),0,IF(AND(D101=0,E101&lt;0),0,IF(AND(D101&lt;0,E101&gt;0),IF(ABS(D101)&lt;E101,ABS(D101),E101),D101)))))</f>
        <v>0</v>
      </c>
      <c r="E104" s="145"/>
    </row>
    <row r="105" spans="2:5" ht="13.5" thickBot="1">
      <c r="B105" s="103">
        <f>IF(D105&lt;0,"Přeplatek k vrácení","")</f>
      </c>
      <c r="C105" s="94"/>
      <c r="D105" s="139">
        <f>IF(D101+E101&gt;=0,"",D101+E101)</f>
      </c>
      <c r="E105" s="140"/>
    </row>
    <row r="106" ht="12.75"/>
    <row r="107" ht="12.75">
      <c r="B107" s="2" t="s">
        <v>88</v>
      </c>
    </row>
    <row r="108" ht="12.75">
      <c r="B108" s="2" t="s">
        <v>89</v>
      </c>
    </row>
    <row r="109" ht="12.75">
      <c r="B109" s="2" t="s">
        <v>90</v>
      </c>
    </row>
    <row r="110" ht="12.75">
      <c r="B110" s="2" t="s">
        <v>93</v>
      </c>
    </row>
    <row r="111" ht="12.75"/>
  </sheetData>
  <sheetProtection password="CECB" sheet="1" objects="1" scenarios="1"/>
  <mergeCells count="66">
    <mergeCell ref="D105:E105"/>
    <mergeCell ref="D72:E72"/>
    <mergeCell ref="D73:E73"/>
    <mergeCell ref="D74:E74"/>
    <mergeCell ref="D104:E104"/>
    <mergeCell ref="D64:E64"/>
    <mergeCell ref="B58:C58"/>
    <mergeCell ref="B59:C59"/>
    <mergeCell ref="B60:C60"/>
    <mergeCell ref="B61:C61"/>
    <mergeCell ref="B62:C62"/>
    <mergeCell ref="B63:C63"/>
    <mergeCell ref="B64:C64"/>
    <mergeCell ref="B46:C46"/>
    <mergeCell ref="B47:C47"/>
    <mergeCell ref="B48:C48"/>
    <mergeCell ref="B49:C49"/>
    <mergeCell ref="B42:C42"/>
    <mergeCell ref="B43:C43"/>
    <mergeCell ref="B44:C44"/>
    <mergeCell ref="B45:C45"/>
    <mergeCell ref="B31:C31"/>
    <mergeCell ref="B32:C32"/>
    <mergeCell ref="B40:C40"/>
    <mergeCell ref="B41:C41"/>
    <mergeCell ref="B27:C27"/>
    <mergeCell ref="B28:C28"/>
    <mergeCell ref="B29:C29"/>
    <mergeCell ref="B30:C30"/>
    <mergeCell ref="B17:C17"/>
    <mergeCell ref="B18:C18"/>
    <mergeCell ref="B19:C19"/>
    <mergeCell ref="B26:C26"/>
    <mergeCell ref="B9:C9"/>
    <mergeCell ref="B57:C57"/>
    <mergeCell ref="B8:C8"/>
    <mergeCell ref="B10:C10"/>
    <mergeCell ref="B11:C11"/>
    <mergeCell ref="B12:C12"/>
    <mergeCell ref="B13:C13"/>
    <mergeCell ref="B14:C14"/>
    <mergeCell ref="B15:C15"/>
    <mergeCell ref="B16:C16"/>
    <mergeCell ref="B105:C105"/>
    <mergeCell ref="B77:C77"/>
    <mergeCell ref="B78:C78"/>
    <mergeCell ref="B103:C103"/>
    <mergeCell ref="B104:C104"/>
    <mergeCell ref="B101:C101"/>
    <mergeCell ref="B102:C102"/>
    <mergeCell ref="B100:C100"/>
    <mergeCell ref="B50:C50"/>
    <mergeCell ref="B52:C52"/>
    <mergeCell ref="B73:C73"/>
    <mergeCell ref="B74:C74"/>
    <mergeCell ref="B51:C51"/>
    <mergeCell ref="B56:C56"/>
    <mergeCell ref="B75:C75"/>
    <mergeCell ref="B76:C76"/>
    <mergeCell ref="B65:C65"/>
    <mergeCell ref="B71:C71"/>
    <mergeCell ref="B72:C72"/>
    <mergeCell ref="B7:C7"/>
    <mergeCell ref="B2:I2"/>
    <mergeCell ref="B3:I3"/>
    <mergeCell ref="B4:I6"/>
  </mergeCells>
  <conditionalFormatting sqref="D14 D10 D12 D46 D48:D49 H14 H10 H12 H46 H48:H49 H25:H26 D25:D26">
    <cfRule type="cellIs" priority="1" dxfId="0" operator="lessThan" stopIfTrue="1">
      <formula>0</formula>
    </cfRule>
  </conditionalFormatting>
  <conditionalFormatting sqref="D31 H31 D81:E81">
    <cfRule type="cellIs" priority="2" dxfId="1" operator="greaterThan" stopIfTrue="1">
      <formula>0</formula>
    </cfRule>
  </conditionalFormatting>
  <conditionalFormatting sqref="D30 H30">
    <cfRule type="cellIs" priority="3" dxfId="1" operator="greaterThan" stopIfTrue="1">
      <formula>0</formula>
    </cfRule>
  </conditionalFormatting>
  <conditionalFormatting sqref="D34 H34">
    <cfRule type="cellIs" priority="4" dxfId="0" operator="greaterThan" stopIfTrue="1">
      <formula>4200</formula>
    </cfRule>
    <cfRule type="expression" priority="5" dxfId="0" stopIfTrue="1">
      <formula>MOD(D34,350)&lt;&gt;0</formula>
    </cfRule>
  </conditionalFormatting>
  <conditionalFormatting sqref="D35 H35">
    <cfRule type="cellIs" priority="6" dxfId="0" operator="greaterThan" stopIfTrue="1">
      <formula>8400</formula>
    </cfRule>
    <cfRule type="expression" priority="7" dxfId="0" stopIfTrue="1">
      <formula>MOD(D35,700)&lt;&gt;0</formula>
    </cfRule>
  </conditionalFormatting>
  <conditionalFormatting sqref="D36 H36">
    <cfRule type="cellIs" priority="8" dxfId="0" operator="greaterThan" stopIfTrue="1">
      <formula>1500</formula>
    </cfRule>
    <cfRule type="expression" priority="9" dxfId="0" stopIfTrue="1">
      <formula>MOD(D36,125)&lt;&gt;0</formula>
    </cfRule>
  </conditionalFormatting>
  <conditionalFormatting sqref="D37 H37">
    <cfRule type="cellIs" priority="10" dxfId="0" operator="greaterThan" stopIfTrue="1">
      <formula>3000</formula>
    </cfRule>
    <cfRule type="expression" priority="11" dxfId="0" stopIfTrue="1">
      <formula>MOD(D37,250)&lt;&gt;0</formula>
    </cfRule>
  </conditionalFormatting>
  <conditionalFormatting sqref="D38 H38">
    <cfRule type="cellIs" priority="12" dxfId="0" operator="greaterThan" stopIfTrue="1">
      <formula>9600</formula>
    </cfRule>
    <cfRule type="expression" priority="13" dxfId="0" stopIfTrue="1">
      <formula>MOD(D38,800)&lt;&gt;0</formula>
    </cfRule>
  </conditionalFormatting>
  <conditionalFormatting sqref="D39 H39">
    <cfRule type="cellIs" priority="14" dxfId="0" operator="greaterThan" stopIfTrue="1">
      <formula>2400</formula>
    </cfRule>
    <cfRule type="expression" priority="15" dxfId="0" stopIfTrue="1">
      <formula>MOD(D39,200)&lt;&gt;0</formula>
    </cfRule>
  </conditionalFormatting>
  <conditionalFormatting sqref="E10 I12 E14 E12 I10 I14">
    <cfRule type="expression" priority="16" dxfId="2" stopIfTrue="1">
      <formula>D10&lt;0</formula>
    </cfRule>
  </conditionalFormatting>
  <conditionalFormatting sqref="E28:E30 E33:E39 E41:E43 E45:E49 E51 I33:I39 I28:I30 I51 I45:I49 I41:I43 E20:E25 I20:I25">
    <cfRule type="expression" priority="17" dxfId="2" stopIfTrue="1">
      <formula>E20&lt;&gt;D20</formula>
    </cfRule>
  </conditionalFormatting>
  <conditionalFormatting sqref="E27 E40 I27 I40">
    <cfRule type="expression" priority="18" dxfId="3" stopIfTrue="1">
      <formula>E27&lt;&gt;D27</formula>
    </cfRule>
  </conditionalFormatting>
  <conditionalFormatting sqref="E31 I31">
    <cfRule type="cellIs" priority="19" dxfId="1" operator="greaterThan" stopIfTrue="1">
      <formula>0</formula>
    </cfRule>
    <cfRule type="expression" priority="20" dxfId="2" stopIfTrue="1">
      <formula>E31&lt;&gt;D31</formula>
    </cfRule>
  </conditionalFormatting>
  <conditionalFormatting sqref="H33 D33">
    <cfRule type="expression" priority="21" dxfId="0" stopIfTrue="1">
      <formula>AND(D33&lt;&gt;"",D33&lt;&gt;0,D33&lt;&gt;7200)</formula>
    </cfRule>
  </conditionalFormatting>
  <conditionalFormatting sqref="D20">
    <cfRule type="cellIs" priority="22" dxfId="0" operator="greaterThan" stopIfTrue="1">
      <formula>D16*0.1</formula>
    </cfRule>
    <cfRule type="expression" priority="23" dxfId="0" stopIfTrue="1">
      <formula>M17="NEPRAVDA"</formula>
    </cfRule>
  </conditionalFormatting>
  <conditionalFormatting sqref="H20">
    <cfRule type="cellIs" priority="24" dxfId="0" operator="greaterThan" stopIfTrue="1">
      <formula>H16*0.1</formula>
    </cfRule>
    <cfRule type="expression" priority="25" dxfId="0" stopIfTrue="1">
      <formula>N17="NEPRAVDA"</formula>
    </cfRule>
  </conditionalFormatting>
  <conditionalFormatting sqref="E16 E18 I18">
    <cfRule type="expression" priority="26" dxfId="2" stopIfTrue="1">
      <formula>E16&lt;&gt;D16</formula>
    </cfRule>
  </conditionalFormatting>
  <conditionalFormatting sqref="I16">
    <cfRule type="expression" priority="27" dxfId="4" stopIfTrue="1">
      <formula>I16&lt;&gt;H16</formula>
    </cfRule>
  </conditionalFormatting>
  <conditionalFormatting sqref="D17 H17">
    <cfRule type="expression" priority="28" dxfId="0" stopIfTrue="1">
      <formula>AND(D17&lt;&gt;0,D17&gt;D15,D17&lt;&gt;"")</formula>
    </cfRule>
    <cfRule type="cellIs" priority="29" dxfId="0" operator="lessThan" stopIfTrue="1">
      <formula>0</formula>
    </cfRule>
  </conditionalFormatting>
  <conditionalFormatting sqref="E17 I17">
    <cfRule type="expression" priority="30" dxfId="2" stopIfTrue="1">
      <formula>E17&lt;&gt;D17</formula>
    </cfRule>
    <cfRule type="expression" priority="31" dxfId="2" stopIfTrue="1">
      <formula>D17&lt;0</formula>
    </cfRule>
  </conditionalFormatting>
  <conditionalFormatting sqref="D21 H21">
    <cfRule type="cellIs" priority="32" dxfId="0" operator="greaterThan" stopIfTrue="1">
      <formula>300000</formula>
    </cfRule>
    <cfRule type="cellIs" priority="33" dxfId="0" operator="lessThan" stopIfTrue="1">
      <formula>0</formula>
    </cfRule>
  </conditionalFormatting>
  <conditionalFormatting sqref="D22:D23 H22:H23">
    <cfRule type="cellIs" priority="34" dxfId="0" operator="greaterThan" stopIfTrue="1">
      <formula>12000</formula>
    </cfRule>
    <cfRule type="cellIs" priority="35" dxfId="0" operator="lessThan" stopIfTrue="1">
      <formula>0</formula>
    </cfRule>
  </conditionalFormatting>
  <conditionalFormatting sqref="I44 E26 E44 I26">
    <cfRule type="expression" priority="36" dxfId="2" stopIfTrue="1">
      <formula>E26&lt;&gt;D26</formula>
    </cfRule>
  </conditionalFormatting>
  <conditionalFormatting sqref="D24 H24">
    <cfRule type="cellIs" priority="37" dxfId="0" operator="greaterThan" stopIfTrue="1">
      <formula>3000</formula>
    </cfRule>
    <cfRule type="cellIs" priority="38" dxfId="0" operator="lessThan" stopIfTrue="1">
      <formula>0</formula>
    </cfRule>
  </conditionalFormatting>
  <conditionalFormatting sqref="D42">
    <cfRule type="cellIs" priority="39" dxfId="0" operator="greaterThan" stopIfTrue="1">
      <formula>30000</formula>
    </cfRule>
    <cfRule type="expression" priority="40" dxfId="0" stopIfTrue="1">
      <formula>MOD(D42,500)&lt;&gt;0</formula>
    </cfRule>
    <cfRule type="expression" priority="41" dxfId="0" stopIfTrue="1">
      <formula>AND(L25=TRUE,AND(OR(D42=0,D42=""),OR(H42=0,H42="")))</formula>
    </cfRule>
  </conditionalFormatting>
  <conditionalFormatting sqref="H42">
    <cfRule type="cellIs" priority="42" dxfId="0" operator="greaterThan" stopIfTrue="1">
      <formula>30000</formula>
    </cfRule>
    <cfRule type="expression" priority="43" dxfId="0" stopIfTrue="1">
      <formula>MOD(H42,500)&lt;&gt;0</formula>
    </cfRule>
    <cfRule type="expression" priority="44" dxfId="0" stopIfTrue="1">
      <formula>AND(L25=TRUE,AND(OR(D42=0,D42=""),OR(H42=0,H42="")))</formula>
    </cfRule>
  </conditionalFormatting>
  <dataValidations count="2">
    <dataValidation operator="greaterThan" allowBlank="1" showInputMessage="1" showErrorMessage="1" sqref="D21"/>
    <dataValidation operator="equal" allowBlank="1" showInputMessage="1" showErrorMessage="1" error="aaaa" sqref="D20"/>
  </dataValidations>
  <printOptions/>
  <pageMargins left="0.75" right="0.75" top="1" bottom="1" header="0.4921259845" footer="0.4921259845"/>
  <pageSetup horizontalDpi="300" verticalDpi="300" orientation="portrait" paperSize="9" scale="70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2007-03-05T21:53:45Z</dcterms:created>
  <cp:category/>
  <cp:version/>
  <cp:contentType/>
  <cp:contentStatus/>
</cp:coreProperties>
</file>