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0455" windowHeight="552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srovnání SR2019 a SRaSkut2018" sheetId="5" state="hidden" r:id="rId5"/>
    <sheet name="List1" sheetId="6" r:id="rId6"/>
  </sheets>
  <externalReferences>
    <externalReference r:id="rId9"/>
    <externalReference r:id="rId10"/>
  </externalReferences>
  <definedNames>
    <definedName name="BExMK32MS60N1MR1NIKMES6ZI445" localSheetId="2" hidden="1">'[1]Table_PPK'!#REF!</definedName>
    <definedName name="BExMK32MS60N1MR1NIKMES6ZI445" localSheetId="4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leden-aktuální'!$B$2:$L$89</definedName>
    <definedName name="_xlnm.Print_Area" localSheetId="4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5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<sst xmlns="http://schemas.openxmlformats.org/spreadsheetml/2006/main" count="346" uniqueCount="222">
  <si>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</si>
  <si>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</si>
  <si>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</si>
  <si>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</si>
  <si>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</si>
  <si>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</si>
  <si>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</si>
  <si>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</si>
  <si>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</si>
  <si>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</si>
  <si>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</si>
  <si>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</si>
  <si>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</si>
  <si>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</si>
  <si>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</si>
  <si>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</si>
  <si>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</si>
  <si>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</si>
  <si>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</si>
  <si>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</si>
  <si>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</si>
  <si>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</si>
  <si>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</si>
  <si>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</si>
  <si>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</si>
  <si>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</si>
  <si>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</si>
  <si>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</si>
  <si>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</si>
  <si>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</si>
  <si>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</si>
  <si>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</si>
  <si>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</si>
  <si>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</si>
  <si>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</si>
  <si>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</si>
  <si>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</si>
  <si>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</si>
  <si>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</si>
  <si>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</si>
  <si>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</si>
  <si>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</si>
  <si>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</si>
  <si>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</si>
  <si>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</si>
  <si>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</si>
  <si>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</si>
  <si>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</si>
  <si>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</si>
  <si>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</si>
  <si>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</si>
  <si>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</si>
  <si>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</si>
  <si>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</si>
  <si>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</si>
  <si>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</si>
  <si>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</si>
  <si>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</si>
  <si>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</si>
  <si>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</si>
  <si>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</si>
  <si>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</si>
  <si>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</si>
  <si>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</si>
  <si>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</si>
  <si>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</si>
  <si>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</si>
  <si>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</si>
  <si>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</si>
  <si>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</si>
  <si>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</si>
  <si>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</si>
  <si>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</si>
  <si>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</si>
  <si>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</si>
  <si>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</si>
  <si>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</si>
  <si>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</si>
  <si>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</si>
  <si>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</si>
  <si>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</si>
  <si>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</si>
  <si>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</si>
  <si>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</si>
  <si>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</si>
  <si>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</si>
  <si>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</si>
  <si>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</si>
  <si>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</si>
  <si>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</si>
  <si>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</si>
  <si>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</si>
  <si>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</si>
  <si>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</si>
  <si>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</si>
  <si>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</si>
  <si>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</si>
  <si>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</si>
  <si>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</si>
  <si>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</si>
  <si>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</si>
  <si>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</si>
  <si>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</si>
  <si>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</si>
  <si>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</si>
  <si>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</si>
  <si>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</si>
  <si>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</si>
  <si>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</si>
  <si>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</si>
  <si>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</si>
  <si>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</si>
  <si>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</si>
  <si>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</si>
  <si>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</si>
  <si>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</si>
  <si>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</si>
  <si>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</si>
  <si>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</si>
  <si>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</si>
  <si>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</si>
  <si>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</si>
  <si>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</si>
  <si>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</si>
  <si>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</si>
  <si>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</si>
  <si>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</si>
  <si>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</si>
  <si>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</si>
  <si>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</si>
  <si>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</si>
  <si>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</si>
  <si>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</si>
  <si>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</si>
  <si>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</si>
  <si>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</si>
  <si>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</si>
  <si>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</si>
  <si>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</si>
  <si>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</si>
  <si>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</si>
  <si>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</si>
  <si>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</si>
  <si>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</si>
  <si>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</si>
  <si>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</si>
  <si>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*) skutečnost v roce 2018 a 2019 obsahuje celé neinvestiční výdaje kapitoly SD (téměř ze 100 % jsou to úroky a ostatní finanční výdaje)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</si>
  <si>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</si>
  <si>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</si>
  <si>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</si>
  <si>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</si>
  <si>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</si>
  <si>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</si>
  <si>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</si>
  <si>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</si>
  <si>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</si>
  <si>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</si>
  <si>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</si>
  <si>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k 28.2.*)</t>
  </si>
  <si>
    <t>k 28.2.**)</t>
  </si>
  <si>
    <t>k 28.2.***)</t>
  </si>
  <si>
    <t>*****) v souvislosti se zavedením nového způsobu přerozdělování dle PCG se jedná pouze o vybrané pojistné za období od 1.1.2019 do 31.1.2019. V roce 2018 se jedná o výběr od 1.1.2018 do 31.1.2018. V roce 2017 je údaj výběrem za období od 18.12.2016 do 17.1.2017. Nezahrnuje platbu za tzv. státní pojištěnce a nejedná se o příjem SR.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</si>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</sst>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#,##0.0"/>
    <numFmt numFmtId="168" formatCode="#,##0.000"/>
    <numFmt numFmtId="169" formatCode="0.0&quot; &quot;"/>
    <numFmt numFmtId="170" formatCode="#,##0.000000000"/>
    <numFmt numFmtId="171" formatCode="0.00000000000"/>
    <numFmt numFmtId="172" formatCode="#,##0.00&quot; &quot;;\-#,##0.00&quot; &quot;;&quot; &quot;;&quot; &quot;\ "/>
    <numFmt numFmtId="173" formatCode="#,##0.00_ ;\-#,##0.00\ "/>
    <numFmt numFmtId="174" formatCode="#,##0.00000000000"/>
  </numFmts>
  <fonts count="78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7.35"/>
      <color indexed="8"/>
      <name val="Calibri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88000094890594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7" tint="0.599929988384246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0999698638916"/>
      </top>
      <bottom style="dotted">
        <color theme="2" tint="-0.49990999698638916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3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2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1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4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6" fillId="7" borderId="15" applyNumberFormat="0" applyAlignment="0" applyProtection="0"/>
    <xf numFmtId="0" fontId="39" fillId="5" borderId="15" applyNumberFormat="0" applyAlignment="0" applyProtection="0"/>
    <xf numFmtId="0" fontId="77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12" borderId="0" applyNumberFormat="0" applyBorder="0" applyAlignment="0" applyProtection="0"/>
    <xf numFmtId="0" fontId="60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7" fontId="4" fillId="0" borderId="34" xfId="85" applyNumberFormat="1" applyFont="1" applyBorder="1">
      <alignment/>
      <protection/>
    </xf>
    <xf numFmtId="167" fontId="7" fillId="0" borderId="34" xfId="85" applyNumberFormat="1" applyFont="1" applyBorder="1">
      <alignment/>
      <protection/>
    </xf>
    <xf numFmtId="167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7" fontId="7" fillId="0" borderId="35" xfId="85" applyNumberFormat="1" applyFont="1" applyFill="1" applyBorder="1">
      <alignment/>
      <protection/>
    </xf>
    <xf numFmtId="167" fontId="8" fillId="0" borderId="35" xfId="85" applyNumberFormat="1" applyFont="1" applyFill="1" applyBorder="1">
      <alignment/>
      <protection/>
    </xf>
    <xf numFmtId="167" fontId="2" fillId="0" borderId="35" xfId="85" applyNumberFormat="1" applyFont="1" applyFill="1" applyBorder="1">
      <alignment/>
      <protection/>
    </xf>
    <xf numFmtId="167" fontId="8" fillId="0" borderId="35" xfId="85" applyNumberFormat="1" applyFont="1" applyFill="1" applyBorder="1">
      <alignment/>
      <protection/>
    </xf>
    <xf numFmtId="167" fontId="2" fillId="0" borderId="35" xfId="85" applyNumberFormat="1" applyFont="1" applyFill="1" applyBorder="1" applyAlignment="1">
      <alignment horizontal="right"/>
      <protection/>
    </xf>
    <xf numFmtId="167" fontId="2" fillId="0" borderId="33" xfId="85" applyNumberFormat="1" applyFont="1" applyFill="1" applyBorder="1" applyAlignment="1">
      <alignment horizontal="right"/>
      <protection/>
    </xf>
    <xf numFmtId="167" fontId="2" fillId="0" borderId="35" xfId="85" applyNumberFormat="1" applyFont="1" applyFill="1" applyBorder="1" applyAlignment="1">
      <alignment horizontal="center"/>
      <protection/>
    </xf>
    <xf numFmtId="167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7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7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7" fontId="2" fillId="0" borderId="34" xfId="85" applyNumberFormat="1" applyFont="1" applyFill="1" applyBorder="1">
      <alignment/>
      <protection/>
    </xf>
    <xf numFmtId="167" fontId="2" fillId="0" borderId="34" xfId="85" applyNumberFormat="1" applyFont="1" applyFill="1" applyBorder="1" applyAlignment="1">
      <alignment horizontal="center"/>
      <protection/>
    </xf>
    <xf numFmtId="167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7" fontId="5" fillId="0" borderId="34" xfId="85" applyNumberFormat="1" applyFont="1" applyFill="1" applyBorder="1">
      <alignment/>
      <protection/>
    </xf>
    <xf numFmtId="167" fontId="5" fillId="0" borderId="35" xfId="85" applyNumberFormat="1" applyFont="1" applyFill="1" applyBorder="1">
      <alignment/>
      <protection/>
    </xf>
    <xf numFmtId="167" fontId="2" fillId="0" borderId="34" xfId="85" applyNumberFormat="1" applyFont="1" applyFill="1" applyBorder="1">
      <alignment/>
      <protection/>
    </xf>
    <xf numFmtId="167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7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1" xfId="87" applyBorder="1">
      <alignment/>
      <protection/>
    </xf>
    <xf numFmtId="166" fontId="25" fillId="0" borderId="57" xfId="87" applyNumberFormat="1" applyFont="1" applyBorder="1">
      <alignment/>
      <protection/>
    </xf>
    <xf numFmtId="2" fontId="25" fillId="0" borderId="51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2" fillId="0" borderId="0" xfId="0" applyFont="1" applyAlignment="1">
      <alignment horizontal="right"/>
    </xf>
    <xf numFmtId="167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7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7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7" fontId="7" fillId="0" borderId="35" xfId="85" applyNumberFormat="1" applyFont="1" applyFill="1" applyBorder="1" applyAlignment="1">
      <alignment/>
      <protection/>
    </xf>
    <xf numFmtId="167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8" xfId="87" applyBorder="1">
      <alignment/>
      <protection/>
    </xf>
    <xf numFmtId="4" fontId="15" fillId="0" borderId="0" xfId="235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7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7" fontId="2" fillId="0" borderId="0" xfId="85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7" fontId="4" fillId="0" borderId="58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167" fontId="4" fillId="0" borderId="60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7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7" xfId="87" applyNumberFormat="1" applyFont="1" applyBorder="1">
      <alignment/>
      <protection/>
    </xf>
    <xf numFmtId="167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1" xfId="87" applyNumberFormat="1" applyFont="1" applyBorder="1">
      <alignment/>
      <protection/>
    </xf>
    <xf numFmtId="166" fontId="25" fillId="0" borderId="51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7" fontId="5" fillId="0" borderId="0" xfId="87" applyNumberFormat="1" applyFont="1">
      <alignment/>
      <protection/>
    </xf>
    <xf numFmtId="167" fontId="25" fillId="0" borderId="57" xfId="87" applyNumberFormat="1" applyFont="1" applyBorder="1" applyAlignment="1">
      <alignment/>
      <protection/>
    </xf>
    <xf numFmtId="167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51" xfId="87" applyNumberFormat="1" applyFont="1" applyBorder="1" applyAlignment="1">
      <alignment/>
      <protection/>
    </xf>
    <xf numFmtId="0" fontId="1" fillId="0" borderId="61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0" xfId="87" applyNumberFormat="1" applyFont="1" applyBorder="1" applyAlignment="1">
      <alignment horizontal="center"/>
      <protection/>
    </xf>
    <xf numFmtId="49" fontId="6" fillId="0" borderId="62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64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7" fontId="4" fillId="0" borderId="45" xfId="85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69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166" fontId="56" fillId="0" borderId="35" xfId="0" applyNumberFormat="1" applyFont="1" applyBorder="1" applyAlignment="1">
      <alignment horizontal="right"/>
    </xf>
    <xf numFmtId="2" fontId="56" fillId="0" borderId="34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7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1" fontId="1" fillId="0" borderId="0" xfId="87" applyNumberFormat="1">
      <alignment/>
      <protection/>
    </xf>
    <xf numFmtId="4" fontId="15" fillId="0" borderId="0" xfId="235" applyNumberFormat="1" applyBorder="1">
      <alignment horizontal="right" vertical="center"/>
    </xf>
    <xf numFmtId="3" fontId="15" fillId="0" borderId="0" xfId="235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7" fontId="4" fillId="0" borderId="61" xfId="85" applyNumberFormat="1" applyFont="1" applyFill="1" applyBorder="1">
      <alignment/>
      <protection/>
    </xf>
    <xf numFmtId="173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7" fontId="5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7" fontId="7" fillId="0" borderId="57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7" fontId="8" fillId="0" borderId="57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7" fontId="2" fillId="0" borderId="57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72" fontId="1" fillId="0" borderId="0" xfId="115" applyNumberFormat="1" applyFont="1" applyFill="1" applyBorder="1" applyAlignment="1">
      <alignment horizontal="right"/>
      <protection/>
    </xf>
    <xf numFmtId="171" fontId="2" fillId="0" borderId="0" xfId="85" applyNumberFormat="1" applyFont="1" applyFill="1">
      <alignment/>
      <protection/>
    </xf>
    <xf numFmtId="170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5" applyNumberFormat="1" applyFont="1" applyFill="1">
      <alignment/>
      <protection/>
    </xf>
    <xf numFmtId="174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7" fontId="2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27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7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7" fontId="4" fillId="0" borderId="57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7" fontId="7" fillId="0" borderId="57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7" fontId="4" fillId="0" borderId="41" xfId="85" applyNumberFormat="1" applyFont="1" applyFill="1" applyBorder="1">
      <alignment/>
      <protection/>
    </xf>
    <xf numFmtId="167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0" fontId="15" fillId="0" borderId="0" xfId="114">
      <alignment/>
      <protection/>
    </xf>
    <xf numFmtId="4" fontId="15" fillId="0" borderId="0" xfId="236" applyNumberFormat="1" applyFill="1" applyBorder="1">
      <alignment horizontal="right" vertical="center"/>
    </xf>
    <xf numFmtId="4" fontId="25" fillId="0" borderId="51" xfId="87" applyNumberFormat="1" applyFont="1" applyBorder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 applyAlignment="1">
      <alignment/>
      <protection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16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168" fontId="2" fillId="0" borderId="36" xfId="85" applyNumberFormat="1" applyFont="1" applyFill="1" applyBorder="1">
      <alignment/>
      <protection/>
    </xf>
    <xf numFmtId="0" fontId="59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7" fontId="5" fillId="0" borderId="0" xfId="87" applyNumberFormat="1" applyFont="1" applyFill="1" applyAlignment="1">
      <alignment/>
      <protection/>
    </xf>
    <xf numFmtId="166" fontId="25" fillId="0" borderId="57" xfId="87" applyNumberFormat="1" applyFont="1" applyFill="1" applyBorder="1" applyAlignment="1">
      <alignment/>
      <protection/>
    </xf>
    <xf numFmtId="0" fontId="9" fillId="0" borderId="0" xfId="87" applyFont="1" applyFill="1">
      <alignment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25" fillId="0" borderId="29" xfId="87" applyNumberFormat="1" applyFont="1" applyFill="1" applyBorder="1">
      <alignment/>
      <protection/>
    </xf>
    <xf numFmtId="49" fontId="6" fillId="0" borderId="2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/>
    </xf>
    <xf numFmtId="49" fontId="25" fillId="0" borderId="29" xfId="87" applyNumberFormat="1" applyFont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0" fontId="2" fillId="0" borderId="29" xfId="85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0" fontId="26" fillId="0" borderId="0" xfId="87" applyFont="1" applyFill="1">
      <alignment/>
      <protection/>
    </xf>
    <xf numFmtId="168" fontId="2" fillId="0" borderId="0" xfId="85" applyNumberFormat="1" applyFont="1">
      <alignment/>
      <protection/>
    </xf>
    <xf numFmtId="168" fontId="2" fillId="0" borderId="0" xfId="85" applyNumberFormat="1" applyFont="1" applyFill="1">
      <alignment/>
      <protection/>
    </xf>
    <xf numFmtId="166" fontId="56" fillId="0" borderId="0" xfId="0" applyNumberFormat="1" applyFont="1" applyFill="1" applyBorder="1" applyAlignment="1">
      <alignment horizontal="center"/>
    </xf>
    <xf numFmtId="167" fontId="4" fillId="0" borderId="41" xfId="85" applyNumberFormat="1" applyFont="1" applyFill="1" applyBorder="1" applyAlignment="1">
      <alignment horizontal="center"/>
      <protection/>
    </xf>
    <xf numFmtId="167" fontId="4" fillId="0" borderId="41" xfId="85" applyNumberFormat="1" applyFont="1" applyFill="1" applyBorder="1" applyAlignment="1">
      <alignment/>
      <protection/>
    </xf>
    <xf numFmtId="49" fontId="7" fillId="0" borderId="29" xfId="85" applyNumberFormat="1" applyFont="1" applyFill="1" applyBorder="1">
      <alignment/>
      <protection/>
    </xf>
    <xf numFmtId="169" fontId="6" fillId="0" borderId="34" xfId="0" applyNumberFormat="1" applyFont="1" applyFill="1" applyBorder="1" applyAlignment="1">
      <alignment horizontal="center"/>
    </xf>
    <xf numFmtId="169" fontId="56" fillId="0" borderId="34" xfId="0" applyNumberFormat="1" applyFont="1" applyFill="1" applyBorder="1" applyAlignment="1">
      <alignment horizontal="center"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8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169" fontId="6" fillId="0" borderId="34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9" fontId="4" fillId="0" borderId="42" xfId="85" applyNumberFormat="1" applyFont="1" applyFill="1" applyBorder="1">
      <alignment/>
      <protection/>
    </xf>
    <xf numFmtId="49" fontId="11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6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>
      <alignment/>
      <protection/>
    </xf>
    <xf numFmtId="0" fontId="2" fillId="0" borderId="0" xfId="85" applyFont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2" fontId="2" fillId="0" borderId="0" xfId="85" applyNumberFormat="1" applyFont="1">
      <alignment/>
      <protection/>
    </xf>
    <xf numFmtId="2" fontId="8" fillId="0" borderId="0" xfId="85" applyNumberFormat="1" applyFont="1">
      <alignment/>
      <protection/>
    </xf>
    <xf numFmtId="2" fontId="2" fillId="0" borderId="0" xfId="85" applyNumberFormat="1" applyFont="1" applyFill="1">
      <alignment/>
      <protection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7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71" xfId="87" applyFont="1" applyBorder="1" applyAlignment="1">
      <alignment horizontal="center"/>
      <protection/>
    </xf>
    <xf numFmtId="0" fontId="6" fillId="0" borderId="7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67" xfId="87" applyFont="1" applyBorder="1" applyAlignment="1">
      <alignment horizontal="center"/>
      <protection/>
    </xf>
    <xf numFmtId="0" fontId="6" fillId="0" borderId="69" xfId="87" applyFont="1" applyBorder="1" applyAlignment="1">
      <alignment horizontal="center"/>
      <protection/>
    </xf>
    <xf numFmtId="0" fontId="6" fillId="0" borderId="6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8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srovnání se SR a skut.2013_1" xfId="115"/>
    <cellStyle name="Normální_srovnání SR2019 a SRaSkut2018" xfId="116"/>
    <cellStyle name="Note" xfId="117"/>
    <cellStyle name="Output" xfId="118"/>
    <cellStyle name="Followed Hyperlink" xfId="119"/>
    <cellStyle name="Poznámka" xfId="120"/>
    <cellStyle name="Percent" xfId="121"/>
    <cellStyle name="Propojená buňka" xfId="122"/>
    <cellStyle name="SAPBEXaggData" xfId="123"/>
    <cellStyle name="SAPBEXaggData 2" xfId="124"/>
    <cellStyle name="SAPBEXaggData 3" xfId="125"/>
    <cellStyle name="SAPBEXaggData 4" xfId="126"/>
    <cellStyle name="SAPBEXaggData_příjmy+výdaje SR leden-aktuální" xfId="127"/>
    <cellStyle name="SAPBEXaggDataEmph" xfId="128"/>
    <cellStyle name="SAPBEXaggDataEmph 2" xfId="129"/>
    <cellStyle name="SAPBEXaggDataEmph 3" xfId="130"/>
    <cellStyle name="SAPBEXaggDataEmph 4" xfId="131"/>
    <cellStyle name="SAPBEXaggDataEmph_příjmy+výdaje SR leden-aktuální" xfId="132"/>
    <cellStyle name="SAPBEXaggItem" xfId="133"/>
    <cellStyle name="SAPBEXaggItem 2" xfId="134"/>
    <cellStyle name="SAPBEXaggItem 3" xfId="135"/>
    <cellStyle name="SAPBEXaggItem 4" xfId="136"/>
    <cellStyle name="SAPBEXaggItem_příjmy+výdaje SR leden-aktuální" xfId="137"/>
    <cellStyle name="SAPBEXaggItemX" xfId="138"/>
    <cellStyle name="SAPBEXexcBad7" xfId="139"/>
    <cellStyle name="SAPBEXexcBad8" xfId="140"/>
    <cellStyle name="SAPBEXexcBad9" xfId="141"/>
    <cellStyle name="SAPBEXexcCritical4" xfId="142"/>
    <cellStyle name="SAPBEXexcCritical5" xfId="143"/>
    <cellStyle name="SAPBEXexcCritical6" xfId="144"/>
    <cellStyle name="SAPBEXexcGood1" xfId="145"/>
    <cellStyle name="SAPBEXexcGood2" xfId="146"/>
    <cellStyle name="SAPBEXexcGood3" xfId="147"/>
    <cellStyle name="SAPBEXfilterDrill" xfId="148"/>
    <cellStyle name="SAPBEXFilterInfo1" xfId="149"/>
    <cellStyle name="SAPBEXFilterInfo1 2" xfId="150"/>
    <cellStyle name="SAPBEXFilterInfo1 3" xfId="151"/>
    <cellStyle name="SAPBEXFilterInfo2" xfId="152"/>
    <cellStyle name="SAPBEXFilterInfo2 2" xfId="153"/>
    <cellStyle name="SAPBEXFilterInfo2_manuál na správní výdaje" xfId="154"/>
    <cellStyle name="SAPBEXFilterInfoHlavicka" xfId="155"/>
    <cellStyle name="SAPBEXfilterItem" xfId="156"/>
    <cellStyle name="SAPBEXfilterText" xfId="157"/>
    <cellStyle name="SAPBEXformats" xfId="158"/>
    <cellStyle name="SAPBEXformats 2" xfId="159"/>
    <cellStyle name="SAPBEXformats 3" xfId="160"/>
    <cellStyle name="SAPBEXformats 4" xfId="161"/>
    <cellStyle name="SAPBEXformats_příjmy+výdaje SR leden-aktuální" xfId="162"/>
    <cellStyle name="SAPBEXheaderItem" xfId="163"/>
    <cellStyle name="SAPBEXheaderItem 2" xfId="164"/>
    <cellStyle name="SAPBEXheaderItem 3" xfId="165"/>
    <cellStyle name="SAPBEXheaderItem 4" xfId="166"/>
    <cellStyle name="SAPBEXheaderItem_příjmy+výdaje SR leden-aktuální" xfId="167"/>
    <cellStyle name="SAPBEXheaderText" xfId="168"/>
    <cellStyle name="SAPBEXHLevel0" xfId="169"/>
    <cellStyle name="SAPBEXHLevel0 2" xfId="170"/>
    <cellStyle name="SAPBEXHLevel0 3" xfId="171"/>
    <cellStyle name="SAPBEXHLevel0 4" xfId="172"/>
    <cellStyle name="SAPBEXHLevel0 4 2" xfId="173"/>
    <cellStyle name="SAPBEXHLevel0 4_příjmy+výdaje SR leden-aktuální" xfId="174"/>
    <cellStyle name="SAPBEXHLevel0_List1" xfId="175"/>
    <cellStyle name="SAPBEXHLevel0X" xfId="176"/>
    <cellStyle name="SAPBEXHLevel0X 2" xfId="177"/>
    <cellStyle name="SAPBEXHLevel0X 2 2" xfId="178"/>
    <cellStyle name="SAPBEXHLevel0X 2_příjmy+výdaje SR leden-aktuální" xfId="179"/>
    <cellStyle name="SAPBEXHLevel0X 3" xfId="180"/>
    <cellStyle name="SAPBEXHLevel0X 4" xfId="181"/>
    <cellStyle name="SAPBEXHLevel0X 5" xfId="182"/>
    <cellStyle name="SAPBEXHLevel0X_List1" xfId="183"/>
    <cellStyle name="SAPBEXHLevel1" xfId="184"/>
    <cellStyle name="SAPBEXHLevel1 2" xfId="185"/>
    <cellStyle name="SAPBEXHLevel1 2 2" xfId="186"/>
    <cellStyle name="SAPBEXHLevel1 2_příjmy+výdaje SR leden-aktuální" xfId="187"/>
    <cellStyle name="SAPBEXHLevel1 3" xfId="188"/>
    <cellStyle name="SAPBEXHLevel1 4" xfId="189"/>
    <cellStyle name="SAPBEXHLevel1 4 2" xfId="190"/>
    <cellStyle name="SAPBEXHLevel1 4_příjmy+výdaje SR leden-aktuální" xfId="191"/>
    <cellStyle name="SAPBEXHLevel1 5" xfId="192"/>
    <cellStyle name="SAPBEXHLevel1 6" xfId="193"/>
    <cellStyle name="SAPBEXHLevel1 7" xfId="194"/>
    <cellStyle name="SAPBEXHLevel1_01.02.2016" xfId="195"/>
    <cellStyle name="SAPBEXHLevel1X" xfId="196"/>
    <cellStyle name="SAPBEXHLevel1X 2" xfId="197"/>
    <cellStyle name="SAPBEXHLevel1X_manuál na správní výdaje" xfId="198"/>
    <cellStyle name="SAPBEXHLevel2" xfId="199"/>
    <cellStyle name="SAPBEXHLevel2 2" xfId="200"/>
    <cellStyle name="SAPBEXHLevel2 2 2" xfId="201"/>
    <cellStyle name="SAPBEXHLevel2 2_příjmy+výdaje SR leden-aktuální" xfId="202"/>
    <cellStyle name="SAPBEXHLevel2 3" xfId="203"/>
    <cellStyle name="SAPBEXHLevel2 4" xfId="204"/>
    <cellStyle name="SAPBEXHLevel2 4 2" xfId="205"/>
    <cellStyle name="SAPBEXHLevel2 4_příjmy+výdaje SR leden-aktuální" xfId="206"/>
    <cellStyle name="SAPBEXHLevel2 5" xfId="207"/>
    <cellStyle name="SAPBEXHLevel2 6" xfId="208"/>
    <cellStyle name="SAPBEXHLevel2 7" xfId="209"/>
    <cellStyle name="SAPBEXHLevel2_01.02.2016" xfId="210"/>
    <cellStyle name="SAPBEXHLevel2X" xfId="211"/>
    <cellStyle name="SAPBEXHLevel2X 2" xfId="212"/>
    <cellStyle name="SAPBEXHLevel2X_manuál na správní výdaje" xfId="213"/>
    <cellStyle name="SAPBEXHLevel3" xfId="214"/>
    <cellStyle name="SAPBEXHLevel3X" xfId="215"/>
    <cellStyle name="SAPBEXHLevel3X 2" xfId="216"/>
    <cellStyle name="SAPBEXHLevel3X_manuál na správní výdaje" xfId="217"/>
    <cellStyle name="SAPBEXchaText" xfId="218"/>
    <cellStyle name="SAPBEXchaText 2" xfId="219"/>
    <cellStyle name="SAPBEXchaText 3" xfId="220"/>
    <cellStyle name="SAPBEXchaText 4" xfId="221"/>
    <cellStyle name="SAPBEXchaText_příjmy+výdaje SR leden-aktuální" xfId="222"/>
    <cellStyle name="SAPBEXinputData" xfId="223"/>
    <cellStyle name="SAPBEXinputData 2" xfId="224"/>
    <cellStyle name="SAPBEXinputData_manuál na správní výdaje" xfId="225"/>
    <cellStyle name="SAPBEXItemHeader" xfId="226"/>
    <cellStyle name="SAPBEXresData" xfId="227"/>
    <cellStyle name="SAPBEXresDataEmph" xfId="228"/>
    <cellStyle name="SAPBEXresItem" xfId="229"/>
    <cellStyle name="SAPBEXresItemX" xfId="230"/>
    <cellStyle name="SAPBEXstdData" xfId="231"/>
    <cellStyle name="SAPBEXstdData 2" xfId="232"/>
    <cellStyle name="SAPBEXstdData 3" xfId="233"/>
    <cellStyle name="SAPBEXstdData 4" xfId="234"/>
    <cellStyle name="SAPBEXstdData_příjmy+výdaje SR leden-aktuální" xfId="235"/>
    <cellStyle name="SAPBEXstdData_srovnání se SR a skut.2016" xfId="236"/>
    <cellStyle name="SAPBEXstdDataEmph" xfId="237"/>
    <cellStyle name="SAPBEXstdDataEmph 2" xfId="238"/>
    <cellStyle name="SAPBEXstdDataEmph 3" xfId="239"/>
    <cellStyle name="SAPBEXstdDataEmph 4" xfId="240"/>
    <cellStyle name="SAPBEXstdDataEmph_příjmy+výdaje SR leden-aktuální" xfId="241"/>
    <cellStyle name="SAPBEXstdItem" xfId="242"/>
    <cellStyle name="SAPBEXstdItem 2" xfId="243"/>
    <cellStyle name="SAPBEXstdItem 3" xfId="244"/>
    <cellStyle name="SAPBEXstdItem 4" xfId="245"/>
    <cellStyle name="SAPBEXstdItem_příjmy+výdaje SR leden-aktuální" xfId="246"/>
    <cellStyle name="SAPBEXstdItemX" xfId="247"/>
    <cellStyle name="SAPBEXtitle" xfId="248"/>
    <cellStyle name="SAPBEXunassignedItem" xfId="249"/>
    <cellStyle name="SAPBEXundefined" xfId="250"/>
    <cellStyle name="Sheet Title" xfId="251"/>
    <cellStyle name="Správně" xfId="252"/>
    <cellStyle name="Text upozornění" xfId="253"/>
    <cellStyle name="Title" xfId="254"/>
    <cellStyle name="Total" xfId="255"/>
    <cellStyle name="Vstup" xfId="256"/>
    <cellStyle name="Výpočet" xfId="257"/>
    <cellStyle name="Výstup" xfId="258"/>
    <cellStyle name="Vysvětlující text" xfId="259"/>
    <cellStyle name="Warning Text" xfId="260"/>
    <cellStyle name="Zvýraznění 1" xfId="261"/>
    <cellStyle name="Zvýraznění 2" xfId="262"/>
    <cellStyle name="Zvýraznění 3" xfId="263"/>
    <cellStyle name="Zvýraznění 4" xfId="264"/>
    <cellStyle name="Zvýraznění 5" xfId="265"/>
    <cellStyle name="Zvýraznění 6" xfId="2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únor v roce 2018 a 2019 (v mld. Kč)</a:t>
            </a:r>
          </a:p>
        </c:rich>
      </c:tx>
      <c:layout>
        <c:manualLayout>
          <c:xMode val="factor"/>
          <c:yMode val="factor"/>
          <c:x val="0.027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"/>
          <c:w val="0.979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SR'!$A$18:$A$19</c:f>
              <c:strCache/>
            </c:strRef>
          </c:cat>
          <c:val>
            <c:numRef>
              <c:f>'tab. salda SR'!$B$18:$B$19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SR'!$A$18:$A$19</c:f>
              <c:strCache/>
            </c:strRef>
          </c:cat>
          <c:val>
            <c:numRef>
              <c:f>'tab. salda SR'!$C$18:$C$19</c:f>
              <c:numCache/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 val="autoZero"/>
        <c:auto val="1"/>
        <c:lblOffset val="100"/>
        <c:tickLblSkip val="1"/>
        <c:noMultiLvlLbl val="0"/>
      </c:catAx>
      <c:valAx>
        <c:axId val="60075074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21588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88825"/>
          <c:w val="0.351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247650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6019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8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9.7109375" style="0" customWidth="1"/>
    <col min="5" max="5" width="7.28125" style="0" customWidth="1"/>
    <col min="6" max="7" width="9.421875" style="0" customWidth="1"/>
    <col min="8" max="8" width="9.7109375" style="0" customWidth="1"/>
    <col min="9" max="9" width="7.140625" style="0" customWidth="1"/>
    <col min="10" max="11" width="9.421875" style="0" customWidth="1"/>
  </cols>
  <sheetData>
    <row r="5" spans="3:11" ht="13.5" thickBot="1">
      <c r="C5" s="77"/>
      <c r="D5" s="77"/>
      <c r="E5" s="77"/>
      <c r="F5" s="77"/>
      <c r="G5" s="77"/>
      <c r="H5" s="77"/>
      <c r="I5" s="77"/>
      <c r="J5" s="77"/>
      <c r="K5" s="78" t="s">
        <v>79</v>
      </c>
    </row>
    <row r="6" spans="1:11" ht="12.75">
      <c r="A6" s="99"/>
      <c r="B6" s="99"/>
      <c r="C6" s="79"/>
      <c r="D6" s="437">
        <v>2018</v>
      </c>
      <c r="E6" s="438"/>
      <c r="F6" s="437">
        <v>2019</v>
      </c>
      <c r="G6" s="439"/>
      <c r="H6" s="439"/>
      <c r="I6" s="439"/>
      <c r="J6" s="439"/>
      <c r="K6" s="438"/>
    </row>
    <row r="7" spans="3:15" ht="12.75">
      <c r="C7" s="80" t="s">
        <v>73</v>
      </c>
      <c r="D7" s="88" t="s">
        <v>1</v>
      </c>
      <c r="E7" s="81" t="s">
        <v>2</v>
      </c>
      <c r="F7" s="82" t="s">
        <v>66</v>
      </c>
      <c r="G7" s="105" t="s">
        <v>0</v>
      </c>
      <c r="H7" s="97" t="s">
        <v>77</v>
      </c>
      <c r="I7" s="90" t="s">
        <v>2</v>
      </c>
      <c r="J7" s="90" t="s">
        <v>80</v>
      </c>
      <c r="K7" s="93" t="s">
        <v>4</v>
      </c>
      <c r="M7" s="297"/>
      <c r="N7" s="99"/>
      <c r="O7" s="99"/>
    </row>
    <row r="8" spans="3:11" ht="13.5" thickBot="1">
      <c r="C8" s="80"/>
      <c r="D8" s="82" t="s">
        <v>95</v>
      </c>
      <c r="E8" s="81" t="s">
        <v>5</v>
      </c>
      <c r="F8" s="82" t="s">
        <v>67</v>
      </c>
      <c r="G8" s="105" t="s">
        <v>3</v>
      </c>
      <c r="H8" s="97" t="s">
        <v>95</v>
      </c>
      <c r="I8" s="91" t="s">
        <v>5</v>
      </c>
      <c r="J8" s="96" t="s">
        <v>144</v>
      </c>
      <c r="K8" s="94" t="s">
        <v>145</v>
      </c>
    </row>
    <row r="9" spans="3:11" ht="13.5" thickBot="1">
      <c r="C9" s="83"/>
      <c r="D9" s="100">
        <v>1</v>
      </c>
      <c r="E9" s="101">
        <v>2</v>
      </c>
      <c r="F9" s="28" t="s">
        <v>81</v>
      </c>
      <c r="G9" s="28" t="s">
        <v>82</v>
      </c>
      <c r="H9" s="28" t="s">
        <v>83</v>
      </c>
      <c r="I9" s="102" t="s">
        <v>84</v>
      </c>
      <c r="J9" s="102" t="s">
        <v>85</v>
      </c>
      <c r="K9" s="103" t="s">
        <v>107</v>
      </c>
    </row>
    <row r="10" spans="3:11" ht="12.75">
      <c r="C10" s="80"/>
      <c r="D10" s="82"/>
      <c r="E10" s="81"/>
      <c r="F10" s="82"/>
      <c r="G10" s="91"/>
      <c r="H10" s="97"/>
      <c r="I10" s="91"/>
      <c r="J10" s="91"/>
      <c r="K10" s="93"/>
    </row>
    <row r="11" spans="3:11" ht="13.5">
      <c r="C11" s="84" t="s">
        <v>74</v>
      </c>
      <c r="D11" s="275">
        <v>229.15629979949006</v>
      </c>
      <c r="E11" s="276">
        <v>17.365781523378747</v>
      </c>
      <c r="F11" s="275">
        <v>1465.359071851</v>
      </c>
      <c r="G11" s="277">
        <v>1469.0673351070002</v>
      </c>
      <c r="H11" s="278">
        <v>217.38440734712</v>
      </c>
      <c r="I11" s="279">
        <v>14.797443395015431</v>
      </c>
      <c r="J11" s="279">
        <v>94.86294181627545</v>
      </c>
      <c r="K11" s="280">
        <v>-11.771892452370054</v>
      </c>
    </row>
    <row r="12" spans="3:11" ht="13.5">
      <c r="C12" s="84"/>
      <c r="D12" s="275"/>
      <c r="E12" s="276"/>
      <c r="F12" s="275"/>
      <c r="G12" s="277"/>
      <c r="H12" s="278"/>
      <c r="I12" s="279"/>
      <c r="J12" s="279"/>
      <c r="K12" s="281"/>
    </row>
    <row r="13" spans="3:11" ht="13.5">
      <c r="C13" s="84" t="s">
        <v>75</v>
      </c>
      <c r="D13" s="275">
        <v>203.40626917424987</v>
      </c>
      <c r="E13" s="276">
        <v>14.851668569133375</v>
      </c>
      <c r="F13" s="275">
        <v>1505.359071851</v>
      </c>
      <c r="G13" s="277">
        <v>1509.0673351070002</v>
      </c>
      <c r="H13" s="278">
        <v>237.28952607462998</v>
      </c>
      <c r="I13" s="279">
        <v>15.724250373347653</v>
      </c>
      <c r="J13" s="279">
        <v>116.65792162549016</v>
      </c>
      <c r="K13" s="280">
        <v>33.883256900380104</v>
      </c>
    </row>
    <row r="14" spans="3:11" ht="13.5">
      <c r="C14" s="84"/>
      <c r="D14" s="275"/>
      <c r="E14" s="276"/>
      <c r="F14" s="275"/>
      <c r="G14" s="277"/>
      <c r="H14" s="278"/>
      <c r="I14" s="282"/>
      <c r="J14" s="282"/>
      <c r="K14" s="281"/>
    </row>
    <row r="15" spans="3:14" ht="13.5">
      <c r="C15" s="84" t="s">
        <v>76</v>
      </c>
      <c r="D15" s="275">
        <v>25.750030625240186</v>
      </c>
      <c r="E15" s="415" t="s">
        <v>127</v>
      </c>
      <c r="F15" s="283">
        <v>-40</v>
      </c>
      <c r="G15" s="284">
        <v>-40</v>
      </c>
      <c r="H15" s="285">
        <v>-19.905118727509972</v>
      </c>
      <c r="I15" s="425">
        <v>49.76279681877493</v>
      </c>
      <c r="J15" s="420" t="s">
        <v>127</v>
      </c>
      <c r="K15" s="280">
        <v>-45.65514935275016</v>
      </c>
      <c r="M15" s="298"/>
      <c r="N15" s="298"/>
    </row>
    <row r="16" spans="3:11" ht="16.5" customHeight="1">
      <c r="C16" s="270" t="s">
        <v>132</v>
      </c>
      <c r="D16" s="273">
        <v>-0.27878995870980816</v>
      </c>
      <c r="E16" s="426">
        <v>0.5575799174196163</v>
      </c>
      <c r="F16" s="286">
        <v>-40</v>
      </c>
      <c r="G16" s="287">
        <v>-40</v>
      </c>
      <c r="H16" s="288">
        <v>-22.40813715359997</v>
      </c>
      <c r="I16" s="425">
        <v>56.02034288399993</v>
      </c>
      <c r="J16" s="419" t="s">
        <v>127</v>
      </c>
      <c r="K16" s="274">
        <v>-22.129347194890162</v>
      </c>
    </row>
    <row r="17" spans="3:11" ht="6.75" customHeight="1" thickBot="1">
      <c r="C17" s="85"/>
      <c r="D17" s="89"/>
      <c r="E17" s="86"/>
      <c r="F17" s="87"/>
      <c r="G17" s="92"/>
      <c r="H17" s="98"/>
      <c r="I17" s="92"/>
      <c r="J17" s="92"/>
      <c r="K17" s="95"/>
    </row>
    <row r="18" ht="12.75">
      <c r="C18" s="271" t="s">
        <v>143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AC15" sqref="AC15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166"/>
      <c r="Q8" s="109"/>
      <c r="U8" s="109"/>
      <c r="V8" s="109"/>
      <c r="W8" s="166"/>
      <c r="X8" s="166"/>
      <c r="Y8" s="166"/>
      <c r="Z8" s="166"/>
      <c r="AA8" s="166"/>
      <c r="AB8" s="166"/>
      <c r="AC8" s="166" t="s">
        <v>93</v>
      </c>
    </row>
    <row r="9" spans="3:29" ht="13.5" customHeight="1" thickBot="1">
      <c r="C9" s="305" t="s">
        <v>95</v>
      </c>
      <c r="D9" s="304">
        <v>1994</v>
      </c>
      <c r="E9" s="111">
        <v>1995</v>
      </c>
      <c r="F9" s="111">
        <v>1996</v>
      </c>
      <c r="G9" s="111">
        <v>1997</v>
      </c>
      <c r="H9" s="111">
        <v>1998</v>
      </c>
      <c r="I9" s="111">
        <v>1999</v>
      </c>
      <c r="J9" s="111">
        <v>2000</v>
      </c>
      <c r="K9" s="111">
        <v>2001</v>
      </c>
      <c r="L9" s="111">
        <v>2002</v>
      </c>
      <c r="M9" s="111">
        <v>2003</v>
      </c>
      <c r="N9" s="111">
        <v>2004</v>
      </c>
      <c r="O9" s="111">
        <v>2005</v>
      </c>
      <c r="P9" s="306">
        <v>2006</v>
      </c>
      <c r="Q9" s="111">
        <v>2007</v>
      </c>
      <c r="R9" s="111">
        <v>2008</v>
      </c>
      <c r="S9" s="111">
        <v>2009</v>
      </c>
      <c r="T9" s="111">
        <v>2010</v>
      </c>
      <c r="U9" s="111">
        <v>2011</v>
      </c>
      <c r="V9" s="111">
        <v>2012</v>
      </c>
      <c r="W9" s="111">
        <v>2013</v>
      </c>
      <c r="X9" s="111">
        <v>2014</v>
      </c>
      <c r="Y9" s="111">
        <v>2015</v>
      </c>
      <c r="Z9" s="111">
        <v>2016</v>
      </c>
      <c r="AA9" s="111">
        <v>2017</v>
      </c>
      <c r="AB9" s="111">
        <v>2018</v>
      </c>
      <c r="AC9" s="112">
        <v>2019</v>
      </c>
    </row>
    <row r="10" spans="3:29" ht="13.5" thickBot="1">
      <c r="C10" s="113" t="s">
        <v>94</v>
      </c>
      <c r="D10" s="307">
        <v>1725</v>
      </c>
      <c r="E10" s="308">
        <v>2831</v>
      </c>
      <c r="F10" s="308">
        <v>3200</v>
      </c>
      <c r="G10" s="308">
        <v>-6697</v>
      </c>
      <c r="H10" s="308">
        <v>4790</v>
      </c>
      <c r="I10" s="308">
        <v>7255</v>
      </c>
      <c r="J10" s="114">
        <v>3205</v>
      </c>
      <c r="K10" s="308">
        <v>3248</v>
      </c>
      <c r="L10" s="308">
        <v>-24924</v>
      </c>
      <c r="M10" s="308">
        <v>-24941</v>
      </c>
      <c r="N10" s="308">
        <v>-2852</v>
      </c>
      <c r="O10" s="114">
        <v>-2584</v>
      </c>
      <c r="P10" s="308">
        <v>-557.524000000034</v>
      </c>
      <c r="Q10" s="114">
        <v>-6730.155999999988</v>
      </c>
      <c r="R10" s="114">
        <v>-4970.421999999991</v>
      </c>
      <c r="S10" s="114">
        <v>5397.527000000002</v>
      </c>
      <c r="T10" s="114">
        <v>-10598.419999999984</v>
      </c>
      <c r="U10" s="114">
        <v>-22822.589000000007</v>
      </c>
      <c r="V10" s="114">
        <v>-16557.559999999998</v>
      </c>
      <c r="W10" s="114">
        <v>5582.073504</v>
      </c>
      <c r="X10" s="114">
        <v>50071.326335140126</v>
      </c>
      <c r="Y10" s="114">
        <v>22624.654776800042</v>
      </c>
      <c r="Z10" s="114">
        <v>27694.134118270114</v>
      </c>
      <c r="AA10" s="114">
        <v>3674.388981230123</v>
      </c>
      <c r="AB10" s="114">
        <v>25750.030625240186</v>
      </c>
      <c r="AC10" s="115">
        <v>-19905.118727509973</v>
      </c>
    </row>
    <row r="11" spans="3:15" ht="12.75"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3:15" ht="12.75">
      <c r="C12" s="300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</row>
    <row r="13" spans="7:10" ht="12.75">
      <c r="G13" s="395"/>
      <c r="H13" s="99"/>
      <c r="I13" s="99"/>
      <c r="J13" s="99"/>
    </row>
    <row r="14" spans="7:10" ht="12.75">
      <c r="G14" s="99"/>
      <c r="H14" s="99"/>
      <c r="I14" s="99"/>
      <c r="J14" s="99"/>
    </row>
    <row r="15" spans="3:5" ht="12.75">
      <c r="C15" s="99"/>
      <c r="D15" s="99"/>
      <c r="E15" s="99"/>
    </row>
    <row r="16" ht="13.5" thickBot="1">
      <c r="C16" s="149" t="s">
        <v>79</v>
      </c>
    </row>
    <row r="17" spans="1:3" ht="13.5" thickBot="1">
      <c r="A17" s="113" t="s">
        <v>94</v>
      </c>
      <c r="B17" s="135">
        <v>2018</v>
      </c>
      <c r="C17" s="110">
        <v>2019</v>
      </c>
    </row>
    <row r="18" spans="1:3" ht="12.75">
      <c r="A18" s="136" t="s">
        <v>69</v>
      </c>
      <c r="B18" s="137">
        <v>26.453480388990016</v>
      </c>
      <c r="C18" s="138">
        <v>8.772043715109987</v>
      </c>
    </row>
    <row r="19" spans="1:3" ht="12.75">
      <c r="A19" s="139" t="s">
        <v>95</v>
      </c>
      <c r="B19" s="140">
        <v>25.750030625240186</v>
      </c>
      <c r="C19" s="141">
        <v>-19.905118727509972</v>
      </c>
    </row>
    <row r="20" spans="1:3" ht="12.75">
      <c r="A20" s="139" t="s">
        <v>96</v>
      </c>
      <c r="B20" s="141"/>
      <c r="C20" s="141"/>
    </row>
    <row r="21" spans="1:3" ht="12.75">
      <c r="A21" s="139" t="s">
        <v>97</v>
      </c>
      <c r="B21" s="141"/>
      <c r="C21" s="141"/>
    </row>
    <row r="22" spans="1:3" ht="12.75">
      <c r="A22" s="142" t="s">
        <v>98</v>
      </c>
      <c r="B22" s="141"/>
      <c r="C22" s="143"/>
    </row>
    <row r="23" spans="1:3" ht="12.75">
      <c r="A23" s="144" t="s">
        <v>99</v>
      </c>
      <c r="B23" s="141"/>
      <c r="C23" s="143"/>
    </row>
    <row r="24" spans="1:3" ht="12.75">
      <c r="A24" s="145" t="s">
        <v>100</v>
      </c>
      <c r="B24" s="141"/>
      <c r="C24" s="141"/>
    </row>
    <row r="25" spans="1:3" ht="12.75">
      <c r="A25" s="144" t="s">
        <v>101</v>
      </c>
      <c r="B25" s="141"/>
      <c r="C25" s="143"/>
    </row>
    <row r="26" spans="1:3" ht="12.75">
      <c r="A26" s="144" t="s">
        <v>102</v>
      </c>
      <c r="B26" s="141"/>
      <c r="C26" s="143"/>
    </row>
    <row r="27" spans="1:3" ht="12.75">
      <c r="A27" s="144" t="s">
        <v>103</v>
      </c>
      <c r="B27" s="141"/>
      <c r="C27" s="143"/>
    </row>
    <row r="28" spans="1:3" ht="12.75">
      <c r="A28" s="144" t="s">
        <v>104</v>
      </c>
      <c r="B28" s="141"/>
      <c r="C28" s="143"/>
    </row>
    <row r="29" spans="1:3" ht="13.5" thickBot="1">
      <c r="A29" s="146" t="s">
        <v>105</v>
      </c>
      <c r="B29" s="147"/>
      <c r="C29" s="1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B54" sqref="B54:B86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9.57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9.42187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36"/>
      <c r="D1" s="236"/>
      <c r="E1" s="236"/>
      <c r="F1" s="23"/>
      <c r="G1" s="8"/>
      <c r="H1" s="8"/>
      <c r="I1" s="8"/>
      <c r="J1" s="8"/>
      <c r="K1" s="8"/>
      <c r="L1" s="8"/>
    </row>
    <row r="2" spans="2:11" ht="18">
      <c r="B2" s="440" t="s">
        <v>71</v>
      </c>
      <c r="C2" s="440"/>
      <c r="D2" s="440"/>
      <c r="E2" s="440"/>
      <c r="F2" s="440"/>
      <c r="G2" s="440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73"/>
      <c r="I3" s="173"/>
      <c r="J3" s="173" t="s">
        <v>79</v>
      </c>
      <c r="K3" s="173"/>
    </row>
    <row r="4" spans="2:11" ht="12.75">
      <c r="B4" s="185"/>
      <c r="C4" s="441">
        <v>2018</v>
      </c>
      <c r="D4" s="442"/>
      <c r="E4" s="441">
        <v>2019</v>
      </c>
      <c r="F4" s="443"/>
      <c r="G4" s="443"/>
      <c r="H4" s="443"/>
      <c r="I4" s="443"/>
      <c r="J4" s="442"/>
      <c r="K4" s="229"/>
    </row>
    <row r="5" spans="2:12" ht="12.75">
      <c r="B5" s="184"/>
      <c r="C5" s="3" t="s">
        <v>1</v>
      </c>
      <c r="D5" s="183" t="s">
        <v>2</v>
      </c>
      <c r="E5" s="3" t="s">
        <v>66</v>
      </c>
      <c r="F5" s="26" t="s">
        <v>0</v>
      </c>
      <c r="G5" s="187" t="s">
        <v>1</v>
      </c>
      <c r="H5" s="187" t="s">
        <v>2</v>
      </c>
      <c r="I5" s="187" t="s">
        <v>78</v>
      </c>
      <c r="J5" s="183" t="s">
        <v>4</v>
      </c>
      <c r="K5" s="229"/>
      <c r="L5" s="236"/>
    </row>
    <row r="6" spans="2:12" ht="13.5" customHeight="1" thickBot="1">
      <c r="B6" s="182"/>
      <c r="C6" s="200" t="s">
        <v>95</v>
      </c>
      <c r="D6" s="181" t="s">
        <v>5</v>
      </c>
      <c r="E6" s="5" t="s">
        <v>67</v>
      </c>
      <c r="F6" s="27" t="s">
        <v>3</v>
      </c>
      <c r="G6" s="188" t="s">
        <v>95</v>
      </c>
      <c r="H6" s="172" t="s">
        <v>5</v>
      </c>
      <c r="I6" s="7" t="s">
        <v>144</v>
      </c>
      <c r="J6" s="30" t="s">
        <v>145</v>
      </c>
      <c r="K6" s="230"/>
      <c r="L6" s="236"/>
    </row>
    <row r="7" spans="2:11" ht="13.5" customHeight="1" thickBot="1">
      <c r="B7" s="180"/>
      <c r="C7" s="129">
        <v>1</v>
      </c>
      <c r="D7" s="101">
        <v>2</v>
      </c>
      <c r="E7" s="296" t="s">
        <v>81</v>
      </c>
      <c r="F7" s="28" t="s">
        <v>82</v>
      </c>
      <c r="G7" s="28" t="s">
        <v>83</v>
      </c>
      <c r="H7" s="102" t="s">
        <v>84</v>
      </c>
      <c r="I7" s="102" t="s">
        <v>85</v>
      </c>
      <c r="J7" s="103" t="s">
        <v>86</v>
      </c>
      <c r="K7" s="231"/>
    </row>
    <row r="8" spans="2:12" ht="20.25" customHeight="1">
      <c r="B8" s="427" t="s">
        <v>6</v>
      </c>
      <c r="C8" s="130">
        <v>229.15629979949006</v>
      </c>
      <c r="D8" s="218">
        <v>17.365781523378747</v>
      </c>
      <c r="E8" s="130">
        <v>1465.359071851</v>
      </c>
      <c r="F8" s="219">
        <v>1469.0673351070002</v>
      </c>
      <c r="G8" s="219">
        <v>217.38440734712</v>
      </c>
      <c r="H8" s="220">
        <v>14.797443395015431</v>
      </c>
      <c r="I8" s="220">
        <v>94.86294181627545</v>
      </c>
      <c r="J8" s="221">
        <v>-11.771892452370054</v>
      </c>
      <c r="K8" s="222"/>
      <c r="L8" s="434"/>
    </row>
    <row r="9" spans="2:12" ht="12.75">
      <c r="B9" s="411" t="s">
        <v>106</v>
      </c>
      <c r="C9" s="43"/>
      <c r="D9" s="44"/>
      <c r="E9" s="43"/>
      <c r="F9" s="37"/>
      <c r="G9" s="38"/>
      <c r="H9" s="121"/>
      <c r="I9" s="121"/>
      <c r="J9" s="133"/>
      <c r="K9" s="232"/>
      <c r="L9" s="432"/>
    </row>
    <row r="10" spans="2:12" ht="18" customHeight="1">
      <c r="B10" s="418" t="s">
        <v>162</v>
      </c>
      <c r="C10" s="46">
        <v>183.97230995024006</v>
      </c>
      <c r="D10" s="57">
        <v>15.089165557447071</v>
      </c>
      <c r="E10" s="198">
        <v>1325.356522853</v>
      </c>
      <c r="F10" s="41">
        <v>1325.3565228530001</v>
      </c>
      <c r="G10" s="41">
        <v>188.49635720487004</v>
      </c>
      <c r="H10" s="118">
        <v>14.222313313787252</v>
      </c>
      <c r="I10" s="118">
        <v>102.45909140122968</v>
      </c>
      <c r="J10" s="119">
        <v>4.524047254629977</v>
      </c>
      <c r="K10" s="40"/>
      <c r="L10" s="434"/>
    </row>
    <row r="11" spans="2:12" ht="18" customHeight="1">
      <c r="B11" s="422" t="s">
        <v>163</v>
      </c>
      <c r="C11" s="53">
        <v>103.12395081433003</v>
      </c>
      <c r="D11" s="58">
        <v>14.27728341670952</v>
      </c>
      <c r="E11" s="53">
        <v>768.940220889</v>
      </c>
      <c r="F11" s="42">
        <v>768.940220889</v>
      </c>
      <c r="G11" s="42">
        <v>101.60635237113</v>
      </c>
      <c r="H11" s="170">
        <v>13.213816836588308</v>
      </c>
      <c r="I11" s="170">
        <v>98.5283744162087</v>
      </c>
      <c r="J11" s="169">
        <v>-1.5175984432000291</v>
      </c>
      <c r="K11" s="214"/>
      <c r="L11" s="434"/>
    </row>
    <row r="12" spans="2:12" ht="12.75">
      <c r="B12" s="411" t="s">
        <v>106</v>
      </c>
      <c r="C12" s="43"/>
      <c r="D12" s="44"/>
      <c r="E12" s="43"/>
      <c r="F12" s="37"/>
      <c r="G12" s="38"/>
      <c r="H12" s="116"/>
      <c r="I12" s="116"/>
      <c r="J12" s="44"/>
      <c r="K12" s="21"/>
      <c r="L12" s="432"/>
    </row>
    <row r="13" spans="2:12" ht="12.75">
      <c r="B13" s="411" t="s">
        <v>164</v>
      </c>
      <c r="C13" s="43">
        <v>46.63754060979</v>
      </c>
      <c r="D13" s="59">
        <v>16.60289804549306</v>
      </c>
      <c r="E13" s="43">
        <v>297.9</v>
      </c>
      <c r="F13" s="37">
        <v>297.9</v>
      </c>
      <c r="G13" s="38">
        <v>44.607598586980004</v>
      </c>
      <c r="H13" s="116">
        <v>14.974017652561264</v>
      </c>
      <c r="I13" s="116">
        <v>95.6474076542881</v>
      </c>
      <c r="J13" s="44">
        <v>-2.0299420228099976</v>
      </c>
      <c r="K13" s="21"/>
      <c r="L13" s="434"/>
    </row>
    <row r="14" spans="2:12" ht="12.75">
      <c r="B14" s="430" t="s">
        <v>165</v>
      </c>
      <c r="C14" s="43">
        <v>25.79360797243</v>
      </c>
      <c r="D14" s="59">
        <v>16.673308320898514</v>
      </c>
      <c r="E14" s="43">
        <v>157.4</v>
      </c>
      <c r="F14" s="37">
        <v>157.4</v>
      </c>
      <c r="G14" s="37">
        <v>23.756084160630003</v>
      </c>
      <c r="H14" s="116">
        <v>15.092810775495554</v>
      </c>
      <c r="I14" s="116">
        <v>92.10066380020258</v>
      </c>
      <c r="J14" s="44">
        <v>-2.0375238117999963</v>
      </c>
      <c r="K14" s="21"/>
      <c r="L14" s="434"/>
    </row>
    <row r="15" spans="2:12" ht="12.75">
      <c r="B15" s="429" t="s">
        <v>166</v>
      </c>
      <c r="C15" s="43">
        <v>12.923450013060002</v>
      </c>
      <c r="D15" s="59">
        <v>15.779548245494507</v>
      </c>
      <c r="E15" s="43">
        <v>83.8</v>
      </c>
      <c r="F15" s="37">
        <v>83.8</v>
      </c>
      <c r="G15" s="37">
        <v>12.940464352329998</v>
      </c>
      <c r="H15" s="116">
        <v>15.442081566026253</v>
      </c>
      <c r="I15" s="116">
        <v>100.13165477680343</v>
      </c>
      <c r="J15" s="44">
        <v>0.017014339269996626</v>
      </c>
      <c r="K15" s="21"/>
      <c r="L15" s="434"/>
    </row>
    <row r="16" spans="2:12" ht="12.75">
      <c r="B16" s="429" t="s">
        <v>167</v>
      </c>
      <c r="C16" s="43">
        <v>9.618275396629999</v>
      </c>
      <c r="D16" s="59">
        <v>17.330225939873873</v>
      </c>
      <c r="E16" s="43">
        <v>56.1</v>
      </c>
      <c r="F16" s="37">
        <v>56.1</v>
      </c>
      <c r="G16" s="37">
        <v>7.42812571716</v>
      </c>
      <c r="H16" s="116">
        <v>13.240865805989305</v>
      </c>
      <c r="I16" s="116">
        <v>77.22928914847488</v>
      </c>
      <c r="J16" s="44">
        <v>-2.1901496794699984</v>
      </c>
      <c r="K16" s="21"/>
      <c r="L16" s="434"/>
    </row>
    <row r="17" spans="2:12" ht="12.75">
      <c r="B17" s="429" t="s">
        <v>168</v>
      </c>
      <c r="C17" s="43">
        <v>0.090153702</v>
      </c>
      <c r="D17" s="59">
        <v>4.744931684210527</v>
      </c>
      <c r="E17" s="43">
        <v>2.1</v>
      </c>
      <c r="F17" s="37">
        <v>2.1</v>
      </c>
      <c r="G17" s="37">
        <v>0.094483698</v>
      </c>
      <c r="H17" s="116">
        <v>4.499223714285714</v>
      </c>
      <c r="I17" s="116">
        <v>104.8029042667599</v>
      </c>
      <c r="J17" s="44">
        <v>0.004329996000000003</v>
      </c>
      <c r="K17" s="21"/>
      <c r="L17" s="434"/>
    </row>
    <row r="18" spans="2:12" ht="12.75">
      <c r="B18" s="411" t="s">
        <v>169</v>
      </c>
      <c r="C18" s="43">
        <v>1.6654293705899996</v>
      </c>
      <c r="D18" s="59">
        <v>1.4066126440793916</v>
      </c>
      <c r="E18" s="43">
        <v>124.4</v>
      </c>
      <c r="F18" s="37">
        <v>124.4</v>
      </c>
      <c r="G18" s="37">
        <v>1.56876013282</v>
      </c>
      <c r="H18" s="116">
        <v>1.261061200016077</v>
      </c>
      <c r="I18" s="116">
        <v>94.19553662994707</v>
      </c>
      <c r="J18" s="44">
        <v>-0.09666923776999958</v>
      </c>
      <c r="K18" s="21"/>
      <c r="L18" s="434"/>
    </row>
    <row r="19" spans="2:12" ht="12.75">
      <c r="B19" s="411" t="s">
        <v>170</v>
      </c>
      <c r="C19" s="43">
        <v>23.56723481675</v>
      </c>
      <c r="D19" s="59">
        <v>16.208552143569463</v>
      </c>
      <c r="E19" s="43">
        <v>165.6</v>
      </c>
      <c r="F19" s="37">
        <v>165.6</v>
      </c>
      <c r="G19" s="37">
        <v>26.215815951790002</v>
      </c>
      <c r="H19" s="116">
        <v>15.830806734172706</v>
      </c>
      <c r="I19" s="116">
        <v>111.23840431698662</v>
      </c>
      <c r="J19" s="44">
        <v>2.648581135040004</v>
      </c>
      <c r="K19" s="21"/>
      <c r="L19" s="434"/>
    </row>
    <row r="20" spans="2:12" ht="12.75">
      <c r="B20" s="428" t="s">
        <v>171</v>
      </c>
      <c r="C20" s="43">
        <v>1.75505698252</v>
      </c>
      <c r="D20" s="59">
        <v>16.402401705794393</v>
      </c>
      <c r="E20" s="43">
        <v>12</v>
      </c>
      <c r="F20" s="37">
        <v>12</v>
      </c>
      <c r="G20" s="37">
        <v>1.8977794430300003</v>
      </c>
      <c r="H20" s="116">
        <v>15.814828691916668</v>
      </c>
      <c r="I20" s="116">
        <v>108.1320698946807</v>
      </c>
      <c r="J20" s="44">
        <v>0.14272246051000037</v>
      </c>
      <c r="K20" s="21"/>
      <c r="L20" s="434"/>
    </row>
    <row r="21" spans="2:12" ht="12.75">
      <c r="B21" s="423" t="s">
        <v>172</v>
      </c>
      <c r="C21" s="43">
        <v>21.154517582849998</v>
      </c>
      <c r="D21" s="59">
        <v>16.539888649609065</v>
      </c>
      <c r="E21" s="43">
        <v>146.2</v>
      </c>
      <c r="F21" s="37">
        <v>146.2</v>
      </c>
      <c r="G21" s="37">
        <v>23.46214330056</v>
      </c>
      <c r="H21" s="116">
        <v>16.047977633761974</v>
      </c>
      <c r="I21" s="116">
        <v>110.90842988346282</v>
      </c>
      <c r="J21" s="44">
        <v>2.3076257177100032</v>
      </c>
      <c r="K21" s="21"/>
      <c r="L21" s="434"/>
    </row>
    <row r="22" spans="2:12" ht="12.75">
      <c r="B22" s="423" t="s">
        <v>173</v>
      </c>
      <c r="C22" s="43">
        <v>0.65766025138</v>
      </c>
      <c r="D22" s="59">
        <v>9.671474284999999</v>
      </c>
      <c r="E22" s="43">
        <v>7.4</v>
      </c>
      <c r="F22" s="37">
        <v>7.4</v>
      </c>
      <c r="G22" s="37">
        <v>0.8558932082000001</v>
      </c>
      <c r="H22" s="116">
        <v>11.566124435135135</v>
      </c>
      <c r="I22" s="116">
        <v>130.1421526394576</v>
      </c>
      <c r="J22" s="44">
        <v>0.1982329568200002</v>
      </c>
      <c r="K22" s="21"/>
      <c r="L22" s="434"/>
    </row>
    <row r="23" spans="2:12" ht="12.75">
      <c r="B23" s="411" t="s">
        <v>174</v>
      </c>
      <c r="C23" s="43">
        <v>2.26388507916</v>
      </c>
      <c r="D23" s="59">
        <v>18.865708993</v>
      </c>
      <c r="E23" s="43">
        <v>12.3</v>
      </c>
      <c r="F23" s="37">
        <v>12.3</v>
      </c>
      <c r="G23" s="37">
        <v>2.47013700426</v>
      </c>
      <c r="H23" s="116">
        <v>20.082414668780487</v>
      </c>
      <c r="I23" s="116">
        <v>109.11052981437241</v>
      </c>
      <c r="J23" s="44">
        <v>0.20625192510000012</v>
      </c>
      <c r="K23" s="21"/>
      <c r="L23" s="434"/>
    </row>
    <row r="24" spans="2:12" ht="12.75">
      <c r="B24" s="428" t="s">
        <v>175</v>
      </c>
      <c r="C24" s="43">
        <v>0.0014412302800000001</v>
      </c>
      <c r="D24" s="64" t="s">
        <v>70</v>
      </c>
      <c r="E24" s="43">
        <v>0</v>
      </c>
      <c r="F24" s="37">
        <v>0</v>
      </c>
      <c r="G24" s="37">
        <v>0.00023791091</v>
      </c>
      <c r="H24" s="117" t="s">
        <v>70</v>
      </c>
      <c r="I24" s="116">
        <v>16.507487616760315</v>
      </c>
      <c r="J24" s="44">
        <v>-0.00120331937</v>
      </c>
      <c r="K24" s="294"/>
      <c r="L24" s="434"/>
    </row>
    <row r="25" spans="2:12" ht="12.75">
      <c r="B25" s="423" t="s">
        <v>176</v>
      </c>
      <c r="C25" s="43">
        <v>0.00060859979</v>
      </c>
      <c r="D25" s="64" t="s">
        <v>70</v>
      </c>
      <c r="E25" s="43">
        <v>0</v>
      </c>
      <c r="F25" s="37">
        <v>0</v>
      </c>
      <c r="G25" s="37">
        <v>0.0007904984899999999</v>
      </c>
      <c r="H25" s="117" t="s">
        <v>70</v>
      </c>
      <c r="I25" s="116">
        <v>129.8880648644325</v>
      </c>
      <c r="J25" s="44">
        <v>0.0001818986999999999</v>
      </c>
      <c r="K25" s="295"/>
      <c r="L25" s="434"/>
    </row>
    <row r="26" spans="2:12" ht="12.75">
      <c r="B26" s="423" t="s">
        <v>177</v>
      </c>
      <c r="C26" s="43">
        <v>2.26183524909</v>
      </c>
      <c r="D26" s="59">
        <v>18.848627075750002</v>
      </c>
      <c r="E26" s="43">
        <v>12.3</v>
      </c>
      <c r="F26" s="37">
        <v>12.3</v>
      </c>
      <c r="G26" s="37">
        <v>2.46910859486</v>
      </c>
      <c r="H26" s="116">
        <v>20.074053616747964</v>
      </c>
      <c r="I26" s="116">
        <v>109.1639453339226</v>
      </c>
      <c r="J26" s="44">
        <v>0.20727334576999956</v>
      </c>
      <c r="K26" s="294"/>
      <c r="L26" s="434"/>
    </row>
    <row r="27" spans="2:12" ht="12.75">
      <c r="B27" s="411" t="s">
        <v>178</v>
      </c>
      <c r="C27" s="43">
        <v>0.261482</v>
      </c>
      <c r="D27" s="59">
        <v>16.869806451612902</v>
      </c>
      <c r="E27" s="43">
        <v>1.55</v>
      </c>
      <c r="F27" s="37">
        <v>1.55</v>
      </c>
      <c r="G27" s="37">
        <v>0.317199</v>
      </c>
      <c r="H27" s="116">
        <v>20.464451612903225</v>
      </c>
      <c r="I27" s="116">
        <v>121.30815887900506</v>
      </c>
      <c r="J27" s="44">
        <v>0.055717000000000017</v>
      </c>
      <c r="K27" s="21"/>
      <c r="L27" s="434"/>
    </row>
    <row r="28" spans="2:12" ht="12.75">
      <c r="B28" s="411" t="s">
        <v>179</v>
      </c>
      <c r="C28" s="43">
        <v>0.045426156630000006</v>
      </c>
      <c r="D28" s="59">
        <v>22.713078315</v>
      </c>
      <c r="E28" s="43">
        <v>0.3</v>
      </c>
      <c r="F28" s="37">
        <v>0.3</v>
      </c>
      <c r="G28" s="37">
        <v>0.08692372821</v>
      </c>
      <c r="H28" s="116">
        <v>28.97457607</v>
      </c>
      <c r="I28" s="116">
        <v>191.35171156565437</v>
      </c>
      <c r="J28" s="44">
        <v>0.04149757157999999</v>
      </c>
      <c r="K28" s="21"/>
      <c r="L28" s="434"/>
    </row>
    <row r="29" spans="2:12" ht="12.75">
      <c r="B29" s="433" t="s">
        <v>180</v>
      </c>
      <c r="C29" s="43">
        <v>1.42128946348</v>
      </c>
      <c r="D29" s="59">
        <v>29.610197155833333</v>
      </c>
      <c r="E29" s="43">
        <v>4.8</v>
      </c>
      <c r="F29" s="37">
        <v>4.8</v>
      </c>
      <c r="G29" s="37">
        <v>1.2065998935599997</v>
      </c>
      <c r="H29" s="116">
        <v>25.137497782499995</v>
      </c>
      <c r="I29" s="116">
        <v>84.89473288612604</v>
      </c>
      <c r="J29" s="44">
        <v>-0.2146895699200002</v>
      </c>
      <c r="K29" s="21"/>
      <c r="L29" s="434"/>
    </row>
    <row r="30" spans="2:12" ht="12.75">
      <c r="B30" s="411" t="s">
        <v>181</v>
      </c>
      <c r="C30" s="43">
        <v>1.46805534550003</v>
      </c>
      <c r="D30" s="59">
        <v>33.795593843321065</v>
      </c>
      <c r="E30" s="43">
        <v>4.690220889000032</v>
      </c>
      <c r="F30" s="37">
        <v>4.690220889000032</v>
      </c>
      <c r="G30" s="37">
        <v>1.3772339128799922</v>
      </c>
      <c r="H30" s="116">
        <v>29.363945653604862</v>
      </c>
      <c r="I30" s="116">
        <v>93.81348714825847</v>
      </c>
      <c r="J30" s="44">
        <v>-0.09082143262003783</v>
      </c>
      <c r="K30" s="21"/>
      <c r="L30" s="434"/>
    </row>
    <row r="31" spans="2:12" s="13" customFormat="1" ht="18" customHeight="1">
      <c r="B31" s="422" t="s">
        <v>182</v>
      </c>
      <c r="C31" s="56">
        <v>80.84835913591</v>
      </c>
      <c r="D31" s="60">
        <v>16.26922125430778</v>
      </c>
      <c r="E31" s="199">
        <v>556.416301964</v>
      </c>
      <c r="F31" s="45">
        <v>556.416301964</v>
      </c>
      <c r="G31" s="45">
        <v>86.89000483374001</v>
      </c>
      <c r="H31" s="170">
        <v>15.616006311648606</v>
      </c>
      <c r="I31" s="170">
        <v>107.47281177058115</v>
      </c>
      <c r="J31" s="169">
        <v>6.041645697830006</v>
      </c>
      <c r="K31" s="214"/>
      <c r="L31" s="435"/>
    </row>
    <row r="32" spans="2:12" ht="12.75">
      <c r="B32" s="431" t="s">
        <v>183</v>
      </c>
      <c r="C32" s="43">
        <v>71.8781446545156</v>
      </c>
      <c r="D32" s="59">
        <v>16.20013748343477</v>
      </c>
      <c r="E32" s="197">
        <v>494.646149702</v>
      </c>
      <c r="F32" s="38">
        <v>494.646149702</v>
      </c>
      <c r="G32" s="38">
        <v>77.25219493654221</v>
      </c>
      <c r="H32" s="116">
        <v>15.617668303510069</v>
      </c>
      <c r="I32" s="116">
        <v>107.47661240820439</v>
      </c>
      <c r="J32" s="44">
        <v>5.374050282026616</v>
      </c>
      <c r="K32" s="21"/>
      <c r="L32" s="434"/>
    </row>
    <row r="33" spans="2:12" ht="18" customHeight="1">
      <c r="B33" s="418" t="s">
        <v>184</v>
      </c>
      <c r="C33" s="46">
        <v>45.183989849250004</v>
      </c>
      <c r="D33" s="57">
        <v>45.02603276926687</v>
      </c>
      <c r="E33" s="198">
        <v>140.002548998</v>
      </c>
      <c r="F33" s="47">
        <v>143.710812254</v>
      </c>
      <c r="G33" s="47">
        <v>28.88805014225</v>
      </c>
      <c r="H33" s="118">
        <v>20.101514763685387</v>
      </c>
      <c r="I33" s="118">
        <v>63.93426131386558</v>
      </c>
      <c r="J33" s="119">
        <v>-16.295939707000006</v>
      </c>
      <c r="K33" s="40"/>
      <c r="L33" s="434"/>
    </row>
    <row r="34" spans="2:12" ht="12.75">
      <c r="B34" s="411" t="s">
        <v>106</v>
      </c>
      <c r="C34" s="43"/>
      <c r="D34" s="44"/>
      <c r="E34" s="43"/>
      <c r="F34" s="37"/>
      <c r="G34" s="38"/>
      <c r="H34" s="116"/>
      <c r="I34" s="116"/>
      <c r="J34" s="44"/>
      <c r="K34" s="21"/>
      <c r="L34" s="432"/>
    </row>
    <row r="35" spans="2:12" ht="12.75">
      <c r="B35" s="424" t="s">
        <v>185</v>
      </c>
      <c r="C35" s="54">
        <v>44.978744040440006</v>
      </c>
      <c r="D35" s="61">
        <v>46.238321706126754</v>
      </c>
      <c r="E35" s="54">
        <v>115.414799138</v>
      </c>
      <c r="F35" s="50">
        <v>119.12306239399999</v>
      </c>
      <c r="G35" s="50">
        <v>28.71744599764</v>
      </c>
      <c r="H35" s="123">
        <v>24.107377211859223</v>
      </c>
      <c r="I35" s="123">
        <v>63.84670494983228</v>
      </c>
      <c r="J35" s="125">
        <v>-16.261298042800007</v>
      </c>
      <c r="K35" s="210"/>
      <c r="L35" s="434"/>
    </row>
    <row r="36" spans="2:12" ht="12.75">
      <c r="B36" s="423" t="s">
        <v>186</v>
      </c>
      <c r="C36" s="54">
        <v>38.150221373220006</v>
      </c>
      <c r="D36" s="61">
        <v>50.72063058474918</v>
      </c>
      <c r="E36" s="54">
        <v>92.483425587</v>
      </c>
      <c r="F36" s="394">
        <v>96.191688843</v>
      </c>
      <c r="G36" s="50">
        <v>20.84855431136</v>
      </c>
      <c r="H36" s="123">
        <v>21.673966391616357</v>
      </c>
      <c r="I36" s="123">
        <v>54.64858016785949</v>
      </c>
      <c r="J36" s="125">
        <v>-17.301667061860005</v>
      </c>
      <c r="K36" s="210"/>
      <c r="L36" s="237"/>
    </row>
    <row r="37" spans="2:12" ht="12.75">
      <c r="B37" s="423" t="s">
        <v>187</v>
      </c>
      <c r="C37" s="54">
        <v>0.18506782111</v>
      </c>
      <c r="D37" s="61">
        <v>15.513121899350867</v>
      </c>
      <c r="E37" s="54">
        <v>1.13442</v>
      </c>
      <c r="F37" s="50">
        <v>1.128264</v>
      </c>
      <c r="G37" s="50">
        <v>0.21645012535</v>
      </c>
      <c r="H37" s="123">
        <v>19.184350945346125</v>
      </c>
      <c r="I37" s="123">
        <v>116.95719118092771</v>
      </c>
      <c r="J37" s="125">
        <v>0.03138230423999999</v>
      </c>
      <c r="K37" s="210"/>
      <c r="L37" s="436"/>
    </row>
    <row r="38" spans="2:12" ht="12.75">
      <c r="B38" s="421" t="s">
        <v>188</v>
      </c>
      <c r="C38" s="54">
        <v>0.25618149794</v>
      </c>
      <c r="D38" s="61">
        <v>15.469897218599035</v>
      </c>
      <c r="E38" s="54">
        <v>1.68</v>
      </c>
      <c r="F38" s="50">
        <v>1.68</v>
      </c>
      <c r="G38" s="50">
        <v>0.28111878048</v>
      </c>
      <c r="H38" s="123">
        <v>16.73326074285714</v>
      </c>
      <c r="I38" s="123">
        <v>109.7342246573328</v>
      </c>
      <c r="J38" s="125">
        <v>0.024937282539999994</v>
      </c>
      <c r="K38" s="210"/>
      <c r="L38" s="436"/>
    </row>
    <row r="39" spans="2:12" ht="12.75">
      <c r="B39" s="424" t="s">
        <v>33</v>
      </c>
      <c r="C39" s="54">
        <v>0.09665447512</v>
      </c>
      <c r="D39" s="61">
        <v>27.894509414141417</v>
      </c>
      <c r="E39" s="54">
        <v>3.5265</v>
      </c>
      <c r="F39" s="50">
        <v>3.5265</v>
      </c>
      <c r="G39" s="50">
        <v>0.06825275354000002</v>
      </c>
      <c r="H39" s="123">
        <v>1.93542474237913</v>
      </c>
      <c r="I39" s="123">
        <v>70.61520271592367</v>
      </c>
      <c r="J39" s="125">
        <v>-0.028401721579999983</v>
      </c>
      <c r="K39" s="210"/>
      <c r="L39" s="436"/>
    </row>
    <row r="40" spans="2:12" ht="12.75">
      <c r="B40" s="424" t="s">
        <v>34</v>
      </c>
      <c r="C40" s="54">
        <v>3.9977E-06</v>
      </c>
      <c r="D40" s="63" t="s">
        <v>70</v>
      </c>
      <c r="E40" s="54">
        <v>0</v>
      </c>
      <c r="F40" s="50">
        <v>0</v>
      </c>
      <c r="G40" s="50">
        <v>0</v>
      </c>
      <c r="H40" s="124" t="s">
        <v>70</v>
      </c>
      <c r="I40" s="124" t="s">
        <v>70</v>
      </c>
      <c r="J40" s="125">
        <v>-3.9977E-06</v>
      </c>
      <c r="K40" s="210"/>
      <c r="L40" s="436"/>
    </row>
    <row r="41" spans="2:12" ht="13.5" thickBot="1">
      <c r="B41" s="402" t="s">
        <v>35</v>
      </c>
      <c r="C41" s="55">
        <v>0.10858733598999999</v>
      </c>
      <c r="D41" s="62">
        <v>3.979873419034473</v>
      </c>
      <c r="E41" s="55">
        <v>21.06124986</v>
      </c>
      <c r="F41" s="51">
        <v>21.06124986</v>
      </c>
      <c r="G41" s="51">
        <v>0.10235139106999999</v>
      </c>
      <c r="H41" s="167">
        <v>0.48597016677717714</v>
      </c>
      <c r="I41" s="167">
        <v>94.25720793023757</v>
      </c>
      <c r="J41" s="131">
        <v>-0.00623594492</v>
      </c>
      <c r="K41" s="210"/>
      <c r="L41" s="436"/>
    </row>
    <row r="42" spans="2:12" ht="12.75">
      <c r="B42" s="17" t="s">
        <v>130</v>
      </c>
      <c r="C42" s="208"/>
      <c r="D42" s="209"/>
      <c r="E42" s="208"/>
      <c r="F42" s="210"/>
      <c r="G42" s="210"/>
      <c r="H42" s="211"/>
      <c r="I42" s="211"/>
      <c r="J42" s="210"/>
      <c r="K42" s="210"/>
      <c r="L42" s="237"/>
    </row>
    <row r="43" spans="2:12" ht="12.75" customHeight="1">
      <c r="B43" s="19"/>
      <c r="C43" s="19"/>
      <c r="D43" s="19"/>
      <c r="E43" s="380"/>
      <c r="F43" s="414"/>
      <c r="G43" s="8"/>
      <c r="H43" s="8"/>
      <c r="I43" s="8"/>
      <c r="J43" s="8"/>
      <c r="K43" s="8"/>
      <c r="L43" s="237"/>
    </row>
    <row r="44" spans="3:12" ht="12.75" customHeight="1">
      <c r="C44" s="19"/>
      <c r="D44" s="291"/>
      <c r="E44" s="18"/>
      <c r="F44" s="413"/>
      <c r="G44" s="67"/>
      <c r="L44" s="237"/>
    </row>
    <row r="45" spans="3:12" ht="12.75" customHeight="1">
      <c r="C45" s="19"/>
      <c r="D45" s="19"/>
      <c r="E45" s="18"/>
      <c r="G45" s="67"/>
      <c r="L45" s="237"/>
    </row>
    <row r="46" spans="3:12" ht="12.75" customHeight="1">
      <c r="C46" s="17"/>
      <c r="D46" s="17"/>
      <c r="E46" s="299"/>
      <c r="F46" s="299"/>
      <c r="G46" s="299"/>
      <c r="H46" s="67"/>
      <c r="L46" s="237"/>
    </row>
    <row r="47" spans="2:12" ht="12.75" customHeight="1">
      <c r="B47" s="19"/>
      <c r="C47" s="19"/>
      <c r="D47" s="19"/>
      <c r="E47" s="22"/>
      <c r="F47" s="23"/>
      <c r="G47" s="8"/>
      <c r="H47" s="8"/>
      <c r="L47" s="237"/>
    </row>
    <row r="48" spans="2:12" ht="12.75" customHeight="1">
      <c r="B48" s="20"/>
      <c r="C48" s="20"/>
      <c r="D48" s="20"/>
      <c r="E48" s="228"/>
      <c r="F48" s="228"/>
      <c r="G48" s="228"/>
      <c r="H48" s="8"/>
      <c r="L48" s="237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37"/>
    </row>
    <row r="50" spans="2:12" ht="12.75">
      <c r="B50" s="185"/>
      <c r="C50" s="447">
        <v>2018</v>
      </c>
      <c r="D50" s="442"/>
      <c r="E50" s="444">
        <v>2019</v>
      </c>
      <c r="F50" s="445"/>
      <c r="G50" s="445"/>
      <c r="H50" s="445"/>
      <c r="I50" s="445"/>
      <c r="J50" s="446"/>
      <c r="K50" s="230"/>
      <c r="L50" s="237"/>
    </row>
    <row r="51" spans="2:12" ht="12.75">
      <c r="B51" s="184"/>
      <c r="C51" s="187" t="s">
        <v>1</v>
      </c>
      <c r="D51" s="183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30"/>
      <c r="L51" s="237"/>
    </row>
    <row r="52" spans="2:12" ht="13.5" thickBot="1">
      <c r="B52" s="182"/>
      <c r="C52" s="188" t="s">
        <v>95</v>
      </c>
      <c r="D52" s="181" t="s">
        <v>5</v>
      </c>
      <c r="E52" s="5" t="s">
        <v>67</v>
      </c>
      <c r="F52" s="27" t="s">
        <v>3</v>
      </c>
      <c r="G52" s="6" t="s">
        <v>95</v>
      </c>
      <c r="H52" s="7" t="s">
        <v>5</v>
      </c>
      <c r="I52" s="7" t="s">
        <v>144</v>
      </c>
      <c r="J52" s="30" t="s">
        <v>145</v>
      </c>
      <c r="K52" s="230"/>
      <c r="L52" s="237"/>
    </row>
    <row r="53" spans="2:12" ht="13.5" thickBot="1">
      <c r="B53" s="180"/>
      <c r="C53" s="100">
        <v>1</v>
      </c>
      <c r="D53" s="101">
        <v>2</v>
      </c>
      <c r="E53" s="28" t="s">
        <v>81</v>
      </c>
      <c r="F53" s="28" t="s">
        <v>82</v>
      </c>
      <c r="G53" s="28" t="s">
        <v>83</v>
      </c>
      <c r="H53" s="102" t="s">
        <v>84</v>
      </c>
      <c r="I53" s="102" t="s">
        <v>85</v>
      </c>
      <c r="J53" s="103" t="s">
        <v>86</v>
      </c>
      <c r="K53" s="231"/>
      <c r="L53" s="237"/>
    </row>
    <row r="54" spans="2:12" ht="20.25" customHeight="1">
      <c r="B54" s="410" t="s">
        <v>189</v>
      </c>
      <c r="C54" s="202">
        <v>203.40626917424987</v>
      </c>
      <c r="D54" s="178">
        <v>14.851668569133375</v>
      </c>
      <c r="E54" s="52">
        <v>1505.359071851</v>
      </c>
      <c r="F54" s="36">
        <v>1509.0673351070002</v>
      </c>
      <c r="G54" s="35">
        <v>237.28952607462998</v>
      </c>
      <c r="H54" s="31">
        <v>15.724250373347653</v>
      </c>
      <c r="I54" s="31">
        <v>116.65792162549016</v>
      </c>
      <c r="J54" s="34">
        <v>33.883256900380104</v>
      </c>
      <c r="K54" s="233"/>
      <c r="L54" s="238"/>
    </row>
    <row r="55" spans="2:12" ht="18" customHeight="1">
      <c r="B55" s="418" t="s">
        <v>190</v>
      </c>
      <c r="C55" s="203">
        <v>200.0801340356699</v>
      </c>
      <c r="D55" s="177">
        <v>15.647712614800069</v>
      </c>
      <c r="E55" s="46">
        <v>1383.088855423</v>
      </c>
      <c r="F55" s="74">
        <v>1390.90419458827</v>
      </c>
      <c r="G55" s="104">
        <v>230.98313271716998</v>
      </c>
      <c r="H55" s="32">
        <v>16.606688916165407</v>
      </c>
      <c r="I55" s="32">
        <v>115.44531086529099</v>
      </c>
      <c r="J55" s="39">
        <v>30.902998681500094</v>
      </c>
      <c r="K55" s="234"/>
      <c r="L55" s="238"/>
    </row>
    <row r="56" spans="2:11" ht="12.75">
      <c r="B56" s="411" t="s">
        <v>106</v>
      </c>
      <c r="C56" s="65"/>
      <c r="D56" s="66"/>
      <c r="E56" s="43"/>
      <c r="F56" s="37"/>
      <c r="G56" s="38"/>
      <c r="H56" s="116"/>
      <c r="I56" s="116"/>
      <c r="J56" s="44"/>
      <c r="K56" s="21"/>
    </row>
    <row r="57" spans="2:12" ht="12.75">
      <c r="B57" s="409" t="s">
        <v>116</v>
      </c>
      <c r="C57" s="65">
        <v>10.00871415342</v>
      </c>
      <c r="D57" s="66">
        <v>7.484201662797096</v>
      </c>
      <c r="E57" s="71">
        <v>142.770256348</v>
      </c>
      <c r="F57" s="50">
        <v>142.81093422582998</v>
      </c>
      <c r="G57" s="50">
        <v>11.03465925822</v>
      </c>
      <c r="H57" s="116">
        <v>7.726760782035538</v>
      </c>
      <c r="I57" s="116">
        <v>110.25051858883823</v>
      </c>
      <c r="J57" s="44">
        <v>1.0259451048</v>
      </c>
      <c r="K57" s="21"/>
      <c r="L57" s="238"/>
    </row>
    <row r="58" spans="2:12" ht="12.75">
      <c r="B58" s="424" t="s">
        <v>191</v>
      </c>
      <c r="C58" s="65">
        <v>8.85130887225</v>
      </c>
      <c r="D58" s="66">
        <v>7.468804847227725</v>
      </c>
      <c r="E58" s="71">
        <v>124.801370909</v>
      </c>
      <c r="F58" s="50">
        <v>117.89039321717</v>
      </c>
      <c r="G58" s="50">
        <v>7.182745269220001</v>
      </c>
      <c r="H58" s="116">
        <v>6.092731624016569</v>
      </c>
      <c r="I58" s="116">
        <v>81.14896195452899</v>
      </c>
      <c r="J58" s="44">
        <v>-1.668563603029999</v>
      </c>
      <c r="K58" s="21"/>
      <c r="L58" s="238"/>
    </row>
    <row r="59" spans="2:12" ht="12.75">
      <c r="B59" s="408" t="s">
        <v>192</v>
      </c>
      <c r="C59" s="65">
        <v>0.98898992222</v>
      </c>
      <c r="D59" s="66">
        <v>2.187183993409631</v>
      </c>
      <c r="E59" s="71">
        <v>46.474</v>
      </c>
      <c r="F59" s="50">
        <v>46.474</v>
      </c>
      <c r="G59" s="50">
        <v>0.29267403989999996</v>
      </c>
      <c r="H59" s="116">
        <v>0.6297586605413779</v>
      </c>
      <c r="I59" s="116">
        <v>29.59322772905818</v>
      </c>
      <c r="J59" s="44">
        <v>-0.6963158823200001</v>
      </c>
      <c r="K59" s="21"/>
      <c r="L59" s="238"/>
    </row>
    <row r="60" spans="2:12" ht="12.75">
      <c r="B60" s="408" t="s">
        <v>193</v>
      </c>
      <c r="C60" s="65">
        <v>0</v>
      </c>
      <c r="D60" s="66">
        <v>0</v>
      </c>
      <c r="E60" s="71">
        <v>0.322</v>
      </c>
      <c r="F60" s="50">
        <v>0.322</v>
      </c>
      <c r="G60" s="50">
        <v>0</v>
      </c>
      <c r="H60" s="116">
        <v>0</v>
      </c>
      <c r="I60" s="117" t="s">
        <v>70</v>
      </c>
      <c r="J60" s="44">
        <v>0</v>
      </c>
      <c r="K60" s="21"/>
      <c r="L60" s="238"/>
    </row>
    <row r="61" spans="2:12" ht="12.75">
      <c r="B61" s="424" t="s">
        <v>43</v>
      </c>
      <c r="C61" s="65">
        <v>10.72229196038</v>
      </c>
      <c r="D61" s="66">
        <v>20.47996869092293</v>
      </c>
      <c r="E61" s="71">
        <v>49.48774074799999</v>
      </c>
      <c r="F61" s="50">
        <v>51.02861227502</v>
      </c>
      <c r="G61" s="50">
        <v>10.9979029764</v>
      </c>
      <c r="H61" s="116">
        <v>21.552424191209678</v>
      </c>
      <c r="I61" s="116">
        <v>102.57044871598733</v>
      </c>
      <c r="J61" s="44">
        <v>0.27561101602000093</v>
      </c>
      <c r="K61" s="21"/>
      <c r="L61" s="238"/>
    </row>
    <row r="62" spans="2:12" ht="12.75">
      <c r="B62" s="424" t="s">
        <v>44</v>
      </c>
      <c r="C62" s="65">
        <v>2.2686570096</v>
      </c>
      <c r="D62" s="66">
        <v>16.353262082531437</v>
      </c>
      <c r="E62" s="71">
        <v>16.570121791000002</v>
      </c>
      <c r="F62" s="50">
        <v>16.34564998535</v>
      </c>
      <c r="G62" s="50">
        <v>2.82141562612</v>
      </c>
      <c r="H62" s="116">
        <v>17.26095706593944</v>
      </c>
      <c r="I62" s="116">
        <v>124.36501481629698</v>
      </c>
      <c r="J62" s="44">
        <v>0.5527586165199998</v>
      </c>
      <c r="K62" s="21"/>
      <c r="L62" s="238"/>
    </row>
    <row r="63" spans="2:12" ht="12.75">
      <c r="B63" s="424" t="s">
        <v>194</v>
      </c>
      <c r="C63" s="65">
        <v>9.929016626909998</v>
      </c>
      <c r="D63" s="66">
        <v>28.460938824610526</v>
      </c>
      <c r="E63" s="71">
        <v>40.689726658</v>
      </c>
      <c r="F63" s="50">
        <v>43.877079995</v>
      </c>
      <c r="G63" s="50">
        <v>14.401606091109999</v>
      </c>
      <c r="H63" s="116">
        <v>32.822617395576756</v>
      </c>
      <c r="I63" s="116">
        <v>145.0456438161078</v>
      </c>
      <c r="J63" s="44">
        <v>4.4725894642</v>
      </c>
      <c r="K63" s="21"/>
      <c r="L63" s="238"/>
    </row>
    <row r="64" spans="2:12" ht="12.75">
      <c r="B64" s="408" t="s">
        <v>195</v>
      </c>
      <c r="C64" s="65">
        <v>9.929016626909998</v>
      </c>
      <c r="D64" s="66">
        <v>34.22461072480475</v>
      </c>
      <c r="E64" s="71">
        <v>33.76973826</v>
      </c>
      <c r="F64" s="50">
        <v>33.73657226</v>
      </c>
      <c r="G64" s="50">
        <v>13.401606091109999</v>
      </c>
      <c r="H64" s="116">
        <v>39.7242671479097</v>
      </c>
      <c r="I64" s="116">
        <v>134.9741529769268</v>
      </c>
      <c r="J64" s="44">
        <v>3.4725894642000004</v>
      </c>
      <c r="K64" s="21"/>
      <c r="L64" s="238"/>
    </row>
    <row r="65" spans="2:12" ht="12.75">
      <c r="B65" s="424" t="s">
        <v>112</v>
      </c>
      <c r="C65" s="65">
        <v>11.414706627</v>
      </c>
      <c r="D65" s="66">
        <v>16.353270768299417</v>
      </c>
      <c r="E65" s="71">
        <v>73.333932</v>
      </c>
      <c r="F65" s="50">
        <v>73.333932</v>
      </c>
      <c r="G65" s="50">
        <v>11.987302228</v>
      </c>
      <c r="H65" s="116">
        <v>16.34618777566707</v>
      </c>
      <c r="I65" s="116">
        <v>105.01629713062972</v>
      </c>
      <c r="J65" s="44">
        <v>0.5725956010000015</v>
      </c>
      <c r="K65" s="21"/>
      <c r="L65" s="238"/>
    </row>
    <row r="66" spans="2:12" ht="12.75">
      <c r="B66" s="424" t="s">
        <v>47</v>
      </c>
      <c r="C66" s="65">
        <v>31.94631879613</v>
      </c>
      <c r="D66" s="66">
        <v>20.637007300007667</v>
      </c>
      <c r="E66" s="71">
        <v>178.411718394</v>
      </c>
      <c r="F66" s="50">
        <v>181.90076336779</v>
      </c>
      <c r="G66" s="50">
        <v>36.502332157080005</v>
      </c>
      <c r="H66" s="116">
        <v>20.06716820823614</v>
      </c>
      <c r="I66" s="116">
        <v>114.26146589854329</v>
      </c>
      <c r="J66" s="44">
        <v>4.556013360950004</v>
      </c>
      <c r="K66" s="21"/>
      <c r="L66" s="238"/>
    </row>
    <row r="67" spans="2:12" ht="12.75">
      <c r="B67" s="424" t="s">
        <v>48</v>
      </c>
      <c r="C67" s="65">
        <v>10.72878873063</v>
      </c>
      <c r="D67" s="66">
        <v>15.646634557473869</v>
      </c>
      <c r="E67" s="71">
        <v>73.483699754</v>
      </c>
      <c r="F67" s="50">
        <v>73.88637565816</v>
      </c>
      <c r="G67" s="50">
        <v>14.703674945180001</v>
      </c>
      <c r="H67" s="116">
        <v>19.900387336912402</v>
      </c>
      <c r="I67" s="116">
        <v>137.04878821224204</v>
      </c>
      <c r="J67" s="44">
        <v>3.9748862145500006</v>
      </c>
      <c r="K67" s="21"/>
      <c r="L67" s="238"/>
    </row>
    <row r="68" spans="2:14" ht="12.75">
      <c r="B68" s="424" t="s">
        <v>196</v>
      </c>
      <c r="C68" s="65">
        <v>90.59711029385</v>
      </c>
      <c r="D68" s="66">
        <v>16.24673359586703</v>
      </c>
      <c r="E68" s="71">
        <v>601.8940026810001</v>
      </c>
      <c r="F68" s="50">
        <v>601.255000681</v>
      </c>
      <c r="G68" s="50">
        <v>100.36382664259</v>
      </c>
      <c r="H68" s="116">
        <v>16.692389506767483</v>
      </c>
      <c r="I68" s="116">
        <v>110.78038396264719</v>
      </c>
      <c r="J68" s="44">
        <v>9.766716348740005</v>
      </c>
      <c r="K68" s="21"/>
      <c r="L68" s="238"/>
      <c r="M68" s="289"/>
      <c r="N68" s="289"/>
    </row>
    <row r="69" spans="2:14" ht="12.75">
      <c r="B69" s="408" t="s">
        <v>197</v>
      </c>
      <c r="C69" s="65">
        <v>70.66962170629999</v>
      </c>
      <c r="D69" s="66">
        <v>16.462206621338538</v>
      </c>
      <c r="E69" s="71">
        <v>472.22891495700003</v>
      </c>
      <c r="F69" s="50">
        <v>471.878914957</v>
      </c>
      <c r="G69" s="50">
        <v>78.93469177511</v>
      </c>
      <c r="H69" s="116">
        <v>16.727742917333554</v>
      </c>
      <c r="I69" s="116">
        <v>111.69536481058198</v>
      </c>
      <c r="J69" s="44">
        <v>8.265070068810004</v>
      </c>
      <c r="K69" s="21"/>
      <c r="L69" s="238"/>
      <c r="M69" s="289"/>
      <c r="N69" s="289"/>
    </row>
    <row r="70" spans="2:12" ht="12.75">
      <c r="B70" s="408" t="s">
        <v>198</v>
      </c>
      <c r="C70" s="65">
        <v>1.4624704695400002</v>
      </c>
      <c r="D70" s="66">
        <v>21.003179041319438</v>
      </c>
      <c r="E70" s="71">
        <v>7.274229999999999</v>
      </c>
      <c r="F70" s="50">
        <v>7.2322299999999995</v>
      </c>
      <c r="G70" s="50">
        <v>1.50535094489</v>
      </c>
      <c r="H70" s="116">
        <v>20.81447831291317</v>
      </c>
      <c r="I70" s="116">
        <v>102.93205751795367</v>
      </c>
      <c r="J70" s="44">
        <v>0.042880475349999836</v>
      </c>
      <c r="K70" s="21"/>
      <c r="L70" s="238"/>
    </row>
    <row r="71" spans="2:12" ht="12.75">
      <c r="B71" s="408" t="s">
        <v>199</v>
      </c>
      <c r="C71" s="65">
        <v>12.38424372168</v>
      </c>
      <c r="D71" s="66">
        <v>15.981366187383397</v>
      </c>
      <c r="E71" s="71">
        <v>80.495535542</v>
      </c>
      <c r="F71" s="50">
        <v>80.278533542</v>
      </c>
      <c r="G71" s="50">
        <v>13.671352866269999</v>
      </c>
      <c r="H71" s="116">
        <v>17.02989860809732</v>
      </c>
      <c r="I71" s="116">
        <v>110.3931186555766</v>
      </c>
      <c r="J71" s="44">
        <v>1.2871091445899978</v>
      </c>
      <c r="K71" s="21"/>
      <c r="L71" s="238"/>
    </row>
    <row r="72" spans="2:12" ht="12.75">
      <c r="B72" s="408" t="s">
        <v>200</v>
      </c>
      <c r="C72" s="65">
        <v>6.08077439633</v>
      </c>
      <c r="D72" s="66">
        <v>13.853350423783356</v>
      </c>
      <c r="E72" s="71">
        <v>41.895322182</v>
      </c>
      <c r="F72" s="50">
        <v>41.86532218200001</v>
      </c>
      <c r="G72" s="50">
        <v>6.25243105632</v>
      </c>
      <c r="H72" s="116">
        <v>14.934630215286465</v>
      </c>
      <c r="I72" s="116">
        <v>102.82294077697738</v>
      </c>
      <c r="J72" s="44">
        <v>0.17165665999000002</v>
      </c>
      <c r="K72" s="21"/>
      <c r="L72" s="238"/>
    </row>
    <row r="73" spans="2:12" ht="12.75">
      <c r="B73" s="424" t="s">
        <v>54</v>
      </c>
      <c r="C73" s="65">
        <v>7.7635E-05</v>
      </c>
      <c r="D73" s="66">
        <v>0.0018707228915662648</v>
      </c>
      <c r="E73" s="71">
        <v>4</v>
      </c>
      <c r="F73" s="50">
        <v>4</v>
      </c>
      <c r="G73" s="50">
        <v>1.3308E-05</v>
      </c>
      <c r="H73" s="116">
        <v>0.0003327</v>
      </c>
      <c r="I73" s="116">
        <v>17.141753075288207</v>
      </c>
      <c r="J73" s="44">
        <v>-6.4327E-05</v>
      </c>
      <c r="K73" s="21"/>
      <c r="L73" s="238"/>
    </row>
    <row r="74" spans="2:12" ht="12.75">
      <c r="B74" s="424" t="s">
        <v>55</v>
      </c>
      <c r="C74" s="65">
        <v>1.7364809884199999</v>
      </c>
      <c r="D74" s="66">
        <v>24.985337962877697</v>
      </c>
      <c r="E74" s="71">
        <v>7.1</v>
      </c>
      <c r="F74" s="50">
        <v>7.1</v>
      </c>
      <c r="G74" s="50">
        <v>1.7764486077</v>
      </c>
      <c r="H74" s="116">
        <v>25.020402925352116</v>
      </c>
      <c r="I74" s="116">
        <v>102.30164450670813</v>
      </c>
      <c r="J74" s="44">
        <v>0.03996761928000003</v>
      </c>
      <c r="K74" s="21"/>
      <c r="L74" s="238"/>
    </row>
    <row r="75" spans="2:12" ht="12.75">
      <c r="B75" s="424" t="s">
        <v>125</v>
      </c>
      <c r="C75" s="65">
        <v>7.207246319009999</v>
      </c>
      <c r="D75" s="66">
        <v>18.223125964627055</v>
      </c>
      <c r="E75" s="71">
        <v>43.6</v>
      </c>
      <c r="F75" s="50">
        <v>43.6</v>
      </c>
      <c r="G75" s="50">
        <v>13.71752007992</v>
      </c>
      <c r="H75" s="116">
        <v>31.462202018165137</v>
      </c>
      <c r="I75" s="116">
        <v>190.32955823555457</v>
      </c>
      <c r="J75" s="44">
        <v>6.5102737609100005</v>
      </c>
      <c r="K75" s="21"/>
      <c r="L75" s="238"/>
    </row>
    <row r="76" spans="2:12" ht="12.75">
      <c r="B76" s="424" t="s">
        <v>118</v>
      </c>
      <c r="C76" s="65">
        <v>4.66941602306992</v>
      </c>
      <c r="D76" s="66">
        <v>19.582906282421828</v>
      </c>
      <c r="E76" s="195">
        <v>26.946286139999806</v>
      </c>
      <c r="F76" s="196">
        <v>33.875453182950245</v>
      </c>
      <c r="G76" s="50">
        <v>5.493685527629953</v>
      </c>
      <c r="H76" s="116">
        <v>16.217304896145166</v>
      </c>
      <c r="I76" s="116">
        <v>117.65251801269389</v>
      </c>
      <c r="J76" s="44">
        <v>0.824269504560033</v>
      </c>
      <c r="K76" s="21"/>
      <c r="L76" s="238"/>
    </row>
    <row r="77" spans="2:12" ht="18" customHeight="1">
      <c r="B77" s="418" t="s">
        <v>201</v>
      </c>
      <c r="C77" s="203">
        <v>3.3261351385799998</v>
      </c>
      <c r="D77" s="177">
        <v>3.657863046472687</v>
      </c>
      <c r="E77" s="46">
        <v>122.270216428</v>
      </c>
      <c r="F77" s="104">
        <v>118.16314051873</v>
      </c>
      <c r="G77" s="104">
        <v>6.306393357459999</v>
      </c>
      <c r="H77" s="118">
        <v>5.337022467222234</v>
      </c>
      <c r="I77" s="118">
        <v>189.60123671199773</v>
      </c>
      <c r="J77" s="119">
        <v>2.9802582188799995</v>
      </c>
      <c r="K77" s="40"/>
      <c r="L77" s="238"/>
    </row>
    <row r="78" spans="2:11" ht="13.5" customHeight="1">
      <c r="B78" s="407" t="s">
        <v>58</v>
      </c>
      <c r="C78" s="204"/>
      <c r="D78" s="175"/>
      <c r="E78" s="72"/>
      <c r="F78" s="120"/>
      <c r="G78" s="75"/>
      <c r="H78" s="121"/>
      <c r="I78" s="121"/>
      <c r="J78" s="122"/>
      <c r="K78" s="235"/>
    </row>
    <row r="79" spans="2:12" ht="13.5" customHeight="1">
      <c r="B79" s="407" t="s">
        <v>202</v>
      </c>
      <c r="C79" s="65">
        <v>0.4462092585</v>
      </c>
      <c r="D79" s="66">
        <v>2.6828877266258795</v>
      </c>
      <c r="E79" s="43">
        <v>24.135256377</v>
      </c>
      <c r="F79" s="50">
        <v>23.2591460662</v>
      </c>
      <c r="G79" s="50">
        <v>0.46353995314999996</v>
      </c>
      <c r="H79" s="123">
        <v>1.9929362489520301</v>
      </c>
      <c r="I79" s="123">
        <v>103.88398365113707</v>
      </c>
      <c r="J79" s="125">
        <v>0.017330694649999978</v>
      </c>
      <c r="K79" s="210"/>
      <c r="L79" s="238"/>
    </row>
    <row r="80" spans="2:12" ht="13.5" customHeight="1">
      <c r="B80" s="407" t="s">
        <v>203</v>
      </c>
      <c r="C80" s="65">
        <v>0.6888472651099999</v>
      </c>
      <c r="D80" s="66">
        <v>15.94851855658079</v>
      </c>
      <c r="E80" s="43">
        <v>5.093893155</v>
      </c>
      <c r="F80" s="50">
        <v>5.81496332213</v>
      </c>
      <c r="G80" s="50">
        <v>1.2951098566600001</v>
      </c>
      <c r="H80" s="123">
        <v>22.272021075888855</v>
      </c>
      <c r="I80" s="123">
        <v>188.01117784117034</v>
      </c>
      <c r="J80" s="125">
        <v>0.6062625915500002</v>
      </c>
      <c r="K80" s="210"/>
      <c r="L80" s="238"/>
    </row>
    <row r="81" spans="2:12" ht="13.5" customHeight="1">
      <c r="B81" s="424" t="s">
        <v>204</v>
      </c>
      <c r="C81" s="65">
        <v>0.583339952</v>
      </c>
      <c r="D81" s="66">
        <v>1.4345210058112492</v>
      </c>
      <c r="E81" s="43">
        <v>54.063803322</v>
      </c>
      <c r="F81" s="50">
        <v>50.820098849000004</v>
      </c>
      <c r="G81" s="50">
        <v>0.96394152264</v>
      </c>
      <c r="H81" s="123">
        <v>1.8967722308138872</v>
      </c>
      <c r="I81" s="123">
        <v>165.24524324711433</v>
      </c>
      <c r="J81" s="125">
        <v>0.38060157064</v>
      </c>
      <c r="K81" s="210"/>
      <c r="L81" s="238"/>
    </row>
    <row r="82" spans="2:12" ht="13.5" customHeight="1">
      <c r="B82" s="408" t="s">
        <v>205</v>
      </c>
      <c r="C82" s="65">
        <v>0</v>
      </c>
      <c r="D82" s="66">
        <v>0</v>
      </c>
      <c r="E82" s="43">
        <v>48.689757523</v>
      </c>
      <c r="F82" s="50">
        <v>45.414839523000005</v>
      </c>
      <c r="G82" s="50">
        <v>0</v>
      </c>
      <c r="H82" s="123">
        <v>0</v>
      </c>
      <c r="I82" s="124" t="s">
        <v>70</v>
      </c>
      <c r="J82" s="125">
        <v>0</v>
      </c>
      <c r="K82" s="210"/>
      <c r="L82" s="238"/>
    </row>
    <row r="83" spans="2:12" ht="13.5" customHeight="1">
      <c r="B83" s="424" t="s">
        <v>206</v>
      </c>
      <c r="C83" s="65">
        <v>0.23819345196</v>
      </c>
      <c r="D83" s="66">
        <v>4.559144542584094</v>
      </c>
      <c r="E83" s="43">
        <v>5.671437788</v>
      </c>
      <c r="F83" s="49">
        <v>8.07513196909</v>
      </c>
      <c r="G83" s="49">
        <v>1.6751970353399999</v>
      </c>
      <c r="H83" s="33">
        <v>20.745135085746227</v>
      </c>
      <c r="I83" s="123">
        <v>703.2926478689755</v>
      </c>
      <c r="J83" s="125">
        <v>1.43700358338</v>
      </c>
      <c r="K83" s="210"/>
      <c r="L83" s="238"/>
    </row>
    <row r="84" spans="2:12" ht="13.5" customHeight="1">
      <c r="B84" s="424" t="s">
        <v>207</v>
      </c>
      <c r="C84" s="65">
        <v>0.9788999642</v>
      </c>
      <c r="D84" s="66">
        <v>8.772198716383015</v>
      </c>
      <c r="E84" s="43">
        <v>11.852342727</v>
      </c>
      <c r="F84" s="49">
        <v>11.57376116795</v>
      </c>
      <c r="G84" s="49">
        <v>1.3552918139099999</v>
      </c>
      <c r="H84" s="33">
        <v>11.710037854099383</v>
      </c>
      <c r="I84" s="123">
        <v>138.45049172288034</v>
      </c>
      <c r="J84" s="125">
        <v>0.37639184970999984</v>
      </c>
      <c r="K84" s="210"/>
      <c r="L84" s="238"/>
    </row>
    <row r="85" spans="2:12" ht="13.5" customHeight="1" thickBot="1">
      <c r="B85" s="407" t="s">
        <v>208</v>
      </c>
      <c r="C85" s="65">
        <v>0.39064524680999946</v>
      </c>
      <c r="D85" s="66">
        <v>3.0207292750481467</v>
      </c>
      <c r="E85" s="43">
        <v>21.453483058999993</v>
      </c>
      <c r="F85" s="49">
        <v>18.620039144359996</v>
      </c>
      <c r="G85" s="49">
        <v>0.55331317576</v>
      </c>
      <c r="H85" s="33">
        <v>2.971600497024725</v>
      </c>
      <c r="I85" s="123">
        <v>141.64083149055142</v>
      </c>
      <c r="J85" s="125">
        <v>0.1626679289500006</v>
      </c>
      <c r="K85" s="210"/>
      <c r="L85" s="238"/>
    </row>
    <row r="86" spans="2:12" ht="15.75" customHeight="1" thickBot="1">
      <c r="B86" s="174" t="s">
        <v>209</v>
      </c>
      <c r="C86" s="205">
        <v>25.750030625240186</v>
      </c>
      <c r="D86" s="272" t="s">
        <v>127</v>
      </c>
      <c r="E86" s="73">
        <v>-40</v>
      </c>
      <c r="F86" s="76">
        <v>-40</v>
      </c>
      <c r="G86" s="76">
        <v>-19.905118727509972</v>
      </c>
      <c r="H86" s="417">
        <v>49.76279681877493</v>
      </c>
      <c r="I86" s="416" t="s">
        <v>127</v>
      </c>
      <c r="J86" s="134">
        <v>-45.65514935275016</v>
      </c>
      <c r="K86" s="233"/>
      <c r="L86" s="238"/>
    </row>
    <row r="87" spans="2:12" ht="12.75" customHeight="1">
      <c r="B87" s="126" t="s">
        <v>146</v>
      </c>
      <c r="C87" s="127"/>
      <c r="D87" s="128"/>
      <c r="E87" s="68"/>
      <c r="F87" s="68"/>
      <c r="G87" s="68"/>
      <c r="H87" s="69"/>
      <c r="I87" s="69"/>
      <c r="J87" s="69"/>
      <c r="K87" s="69"/>
      <c r="L87" s="8"/>
    </row>
    <row r="88" spans="2:12" ht="12.75" customHeight="1">
      <c r="B88" s="126" t="s">
        <v>117</v>
      </c>
      <c r="C88" s="127"/>
      <c r="D88" s="128"/>
      <c r="E88" s="68"/>
      <c r="F88" s="68"/>
      <c r="G88" s="68"/>
      <c r="H88" s="69"/>
      <c r="I88" s="69"/>
      <c r="J88" s="69"/>
      <c r="K88" s="69"/>
      <c r="L88" s="8"/>
    </row>
    <row r="89" spans="2:12" ht="12.75" customHeight="1">
      <c r="B89" s="126" t="s">
        <v>115</v>
      </c>
      <c r="C89" s="127"/>
      <c r="D89" s="128"/>
      <c r="E89" s="68"/>
      <c r="F89" s="68"/>
      <c r="G89" s="68"/>
      <c r="H89" s="69"/>
      <c r="I89" s="69"/>
      <c r="J89" s="69"/>
      <c r="K89" s="69"/>
      <c r="L89" s="8"/>
    </row>
    <row r="90" spans="2:12" ht="12.75" customHeight="1">
      <c r="B90" s="70"/>
      <c r="C90" s="213"/>
      <c r="D90" s="128"/>
      <c r="E90" s="68"/>
      <c r="F90" s="68"/>
      <c r="G90" s="68"/>
      <c r="H90" s="69"/>
      <c r="I90" s="69"/>
      <c r="J90" s="69"/>
      <c r="K90" s="69"/>
      <c r="L90" s="8"/>
    </row>
    <row r="91" spans="2:7" ht="12.75" customHeight="1">
      <c r="B91" s="19"/>
      <c r="C91" s="213"/>
      <c r="D91" s="19"/>
      <c r="E91" s="22"/>
      <c r="F91" s="23"/>
      <c r="G91" s="23"/>
    </row>
    <row r="92" spans="2:11" ht="12.75" customHeight="1">
      <c r="B92" s="19"/>
      <c r="C92" s="201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94"/>
      <c r="D93" s="8"/>
      <c r="E93" s="23"/>
      <c r="F93" s="23"/>
      <c r="G93" s="8"/>
      <c r="H93" s="8"/>
      <c r="I93" s="8"/>
      <c r="J93" s="186"/>
      <c r="K93" s="186"/>
    </row>
    <row r="94" ht="12.75">
      <c r="C94" s="194"/>
    </row>
    <row r="95" spans="2:11" ht="12.75">
      <c r="B95" s="8"/>
      <c r="C95" s="8"/>
      <c r="D95" s="8"/>
      <c r="G95" s="24"/>
      <c r="J95" s="25"/>
      <c r="K95" s="25"/>
    </row>
    <row r="99" ht="12.75">
      <c r="G99" s="6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workbookViewId="0" topLeftCell="A1">
      <selection activeCell="C40" sqref="C40"/>
    </sheetView>
  </sheetViews>
  <sheetFormatPr defaultColWidth="9.140625" defaultRowHeight="12.75"/>
  <cols>
    <col min="1" max="1" width="9.140625" style="107" customWidth="1"/>
    <col min="2" max="2" width="34.140625" style="107" customWidth="1"/>
    <col min="3" max="3" width="9.00390625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8515625" style="107" customWidth="1"/>
    <col min="8" max="8" width="5.7109375" style="107" bestFit="1" customWidth="1"/>
    <col min="9" max="9" width="8.8515625" style="107" bestFit="1" customWidth="1"/>
    <col min="10" max="10" width="9.140625" style="107" customWidth="1"/>
    <col min="11" max="11" width="5.7109375" style="107" bestFit="1" customWidth="1"/>
    <col min="12" max="15" width="8.8515625" style="107" customWidth="1"/>
    <col min="16" max="16384" width="9.140625" style="107" customWidth="1"/>
  </cols>
  <sheetData>
    <row r="1" ht="12.75">
      <c r="B1" s="106"/>
    </row>
    <row r="2" spans="2:9" ht="12.75">
      <c r="B2" s="412"/>
      <c r="C2" s="106"/>
      <c r="D2" s="106"/>
      <c r="E2" s="106"/>
      <c r="F2" s="106"/>
      <c r="G2" s="106"/>
      <c r="H2" s="106"/>
      <c r="I2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4" ht="12.75">
      <c r="B4" s="106"/>
      <c r="C4" s="106"/>
      <c r="D4" s="106"/>
    </row>
    <row r="5" spans="2:15" ht="17.25" customHeight="1">
      <c r="B5" s="452" t="s">
        <v>119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</row>
    <row r="6" spans="14:15" ht="12.75" customHeight="1" thickBot="1">
      <c r="N6" s="150"/>
      <c r="O6" s="267" t="s">
        <v>79</v>
      </c>
    </row>
    <row r="7" spans="2:15" ht="12.75">
      <c r="B7" s="151"/>
      <c r="C7" s="453" t="s">
        <v>131</v>
      </c>
      <c r="D7" s="454"/>
      <c r="E7" s="455"/>
      <c r="F7" s="453" t="s">
        <v>136</v>
      </c>
      <c r="G7" s="454"/>
      <c r="H7" s="455"/>
      <c r="I7" s="453" t="s">
        <v>153</v>
      </c>
      <c r="J7" s="454"/>
      <c r="K7" s="455"/>
      <c r="L7" s="456" t="s">
        <v>120</v>
      </c>
      <c r="M7" s="457"/>
      <c r="N7" s="458" t="s">
        <v>121</v>
      </c>
      <c r="O7" s="457"/>
    </row>
    <row r="8" spans="2:15" ht="12.75">
      <c r="B8" s="223"/>
      <c r="C8" s="157" t="s">
        <v>0</v>
      </c>
      <c r="D8" s="155" t="s">
        <v>87</v>
      </c>
      <c r="E8" s="156" t="s">
        <v>2</v>
      </c>
      <c r="F8" s="157" t="s">
        <v>0</v>
      </c>
      <c r="G8" s="155" t="s">
        <v>87</v>
      </c>
      <c r="H8" s="156" t="s">
        <v>2</v>
      </c>
      <c r="I8" s="157" t="s">
        <v>0</v>
      </c>
      <c r="J8" s="155" t="s">
        <v>87</v>
      </c>
      <c r="K8" s="156" t="s">
        <v>2</v>
      </c>
      <c r="L8" s="448" t="s">
        <v>122</v>
      </c>
      <c r="M8" s="449"/>
      <c r="N8" s="450" t="s">
        <v>123</v>
      </c>
      <c r="O8" s="451"/>
    </row>
    <row r="9" spans="2:15" ht="13.5" thickBot="1">
      <c r="B9" s="223"/>
      <c r="C9" s="159" t="s">
        <v>88</v>
      </c>
      <c r="D9" s="266" t="s">
        <v>158</v>
      </c>
      <c r="E9" s="158" t="s">
        <v>5</v>
      </c>
      <c r="F9" s="159" t="s">
        <v>88</v>
      </c>
      <c r="G9" s="266" t="s">
        <v>159</v>
      </c>
      <c r="H9" s="158" t="s">
        <v>5</v>
      </c>
      <c r="I9" s="159" t="s">
        <v>88</v>
      </c>
      <c r="J9" s="266" t="s">
        <v>160</v>
      </c>
      <c r="K9" s="158" t="s">
        <v>5</v>
      </c>
      <c r="L9" s="265" t="s">
        <v>135</v>
      </c>
      <c r="M9" s="264" t="s">
        <v>144</v>
      </c>
      <c r="N9" s="265" t="s">
        <v>135</v>
      </c>
      <c r="O9" s="264" t="s">
        <v>144</v>
      </c>
    </row>
    <row r="10" spans="2:15" ht="13.5" thickBot="1">
      <c r="B10" s="223"/>
      <c r="C10" s="263">
        <v>1</v>
      </c>
      <c r="D10" s="262">
        <v>2</v>
      </c>
      <c r="E10" s="261">
        <v>3</v>
      </c>
      <c r="F10" s="263">
        <v>4</v>
      </c>
      <c r="G10" s="262">
        <v>5</v>
      </c>
      <c r="H10" s="261">
        <v>6</v>
      </c>
      <c r="I10" s="263">
        <v>7</v>
      </c>
      <c r="J10" s="262">
        <v>8</v>
      </c>
      <c r="K10" s="261">
        <v>9</v>
      </c>
      <c r="L10" s="152" t="s">
        <v>89</v>
      </c>
      <c r="M10" s="261" t="s">
        <v>90</v>
      </c>
      <c r="N10" s="260" t="s">
        <v>91</v>
      </c>
      <c r="O10" s="261" t="s">
        <v>92</v>
      </c>
    </row>
    <row r="11" spans="2:15" ht="4.5" customHeight="1">
      <c r="B11" s="151"/>
      <c r="C11" s="259"/>
      <c r="D11" s="258"/>
      <c r="E11" s="257"/>
      <c r="F11" s="259"/>
      <c r="G11" s="258"/>
      <c r="H11" s="257"/>
      <c r="I11" s="259"/>
      <c r="J11" s="258"/>
      <c r="K11" s="257"/>
      <c r="L11" s="256"/>
      <c r="M11" s="206"/>
      <c r="N11" s="255"/>
      <c r="O11" s="254"/>
    </row>
    <row r="12" spans="2:15" ht="12.75">
      <c r="B12" s="193" t="s">
        <v>124</v>
      </c>
      <c r="C12" s="253"/>
      <c r="D12" s="383">
        <v>214.60814066071998</v>
      </c>
      <c r="E12" s="384"/>
      <c r="F12" s="385"/>
      <c r="G12" s="383">
        <v>241.43483957952003</v>
      </c>
      <c r="H12" s="384"/>
      <c r="I12" s="385"/>
      <c r="J12" s="383">
        <v>248.21912236303</v>
      </c>
      <c r="K12" s="252"/>
      <c r="L12" s="251">
        <v>26.826698918800048</v>
      </c>
      <c r="M12" s="252">
        <v>6.78428278350998</v>
      </c>
      <c r="N12" s="250">
        <v>112.5003174792009</v>
      </c>
      <c r="O12" s="249">
        <v>102.80998500271352</v>
      </c>
    </row>
    <row r="13" spans="2:15" ht="18" customHeight="1">
      <c r="B13" s="406" t="s">
        <v>210</v>
      </c>
      <c r="C13" s="162">
        <v>920.957456706</v>
      </c>
      <c r="D13" s="163">
        <v>123.81601891809</v>
      </c>
      <c r="E13" s="190">
        <v>13.44427128707381</v>
      </c>
      <c r="F13" s="382">
        <v>1017.893925283</v>
      </c>
      <c r="G13" s="163">
        <v>140.99384369861005</v>
      </c>
      <c r="H13" s="190">
        <v>13.851526195070887</v>
      </c>
      <c r="I13" s="382">
        <v>1086.9402208889999</v>
      </c>
      <c r="J13" s="225">
        <v>140.22923169229</v>
      </c>
      <c r="K13" s="190">
        <v>12.901282793417804</v>
      </c>
      <c r="L13" s="164">
        <v>17.177824780520055</v>
      </c>
      <c r="M13" s="212">
        <v>-0.7646120063200499</v>
      </c>
      <c r="N13" s="248">
        <v>113.87366911860086</v>
      </c>
      <c r="O13" s="161">
        <v>99.45769830351281</v>
      </c>
    </row>
    <row r="14" spans="2:15" ht="6" customHeight="1">
      <c r="B14" s="247"/>
      <c r="C14" s="160"/>
      <c r="D14" s="227"/>
      <c r="E14" s="165"/>
      <c r="F14" s="160"/>
      <c r="G14" s="227"/>
      <c r="H14" s="165"/>
      <c r="I14" s="160"/>
      <c r="J14" s="227"/>
      <c r="K14" s="165"/>
      <c r="L14" s="164"/>
      <c r="M14" s="212"/>
      <c r="N14" s="246"/>
      <c r="O14" s="161"/>
    </row>
    <row r="15" spans="2:17" ht="12.75">
      <c r="B15" s="405" t="s">
        <v>211</v>
      </c>
      <c r="C15" s="162">
        <v>370.5</v>
      </c>
      <c r="D15" s="163">
        <v>58.265768666</v>
      </c>
      <c r="E15" s="190">
        <v>15.726253351147099</v>
      </c>
      <c r="F15" s="162">
        <v>416.1</v>
      </c>
      <c r="G15" s="163">
        <v>68.3966844535</v>
      </c>
      <c r="H15" s="190">
        <v>16.437559349555393</v>
      </c>
      <c r="I15" s="162">
        <v>441.4</v>
      </c>
      <c r="J15" s="163">
        <v>65.73806938655</v>
      </c>
      <c r="K15" s="190">
        <v>14.89308323211373</v>
      </c>
      <c r="L15" s="164">
        <v>10.130915787500001</v>
      </c>
      <c r="M15" s="212">
        <v>-2.6586150669500057</v>
      </c>
      <c r="N15" s="248">
        <v>117.38742321511965</v>
      </c>
      <c r="O15" s="161">
        <v>96.11294745031466</v>
      </c>
      <c r="P15" s="290"/>
      <c r="Q15" s="293"/>
    </row>
    <row r="16" spans="2:16" ht="12.75">
      <c r="B16" s="405" t="s">
        <v>212</v>
      </c>
      <c r="C16" s="162">
        <v>158.8</v>
      </c>
      <c r="D16" s="163">
        <v>25.83760562543</v>
      </c>
      <c r="E16" s="190">
        <v>16.270532509716624</v>
      </c>
      <c r="F16" s="162">
        <v>162.89999999999998</v>
      </c>
      <c r="G16" s="163">
        <v>27.08612247915</v>
      </c>
      <c r="H16" s="190">
        <v>16.627453946685083</v>
      </c>
      <c r="I16" s="162">
        <v>165.8</v>
      </c>
      <c r="J16" s="163">
        <v>25.05107546793</v>
      </c>
      <c r="K16" s="190">
        <v>15.109213189342583</v>
      </c>
      <c r="L16" s="164">
        <v>1.2485168537199982</v>
      </c>
      <c r="M16" s="212">
        <v>-2.035047011219998</v>
      </c>
      <c r="N16" s="248">
        <v>104.83216932644555</v>
      </c>
      <c r="O16" s="161">
        <v>92.48675400922923</v>
      </c>
      <c r="P16" s="108"/>
    </row>
    <row r="17" spans="2:16" ht="12.75">
      <c r="B17" s="405" t="s">
        <v>213</v>
      </c>
      <c r="C17" s="162">
        <v>169.2</v>
      </c>
      <c r="D17" s="163">
        <v>3.03252179205</v>
      </c>
      <c r="E17" s="190">
        <v>1.792270562677305</v>
      </c>
      <c r="F17" s="162">
        <v>175.4</v>
      </c>
      <c r="G17" s="163">
        <v>2.3983880369899993</v>
      </c>
      <c r="H17" s="190">
        <v>1.367382005125427</v>
      </c>
      <c r="I17" s="162">
        <v>184.20000000000002</v>
      </c>
      <c r="J17" s="163">
        <v>2.25230402032</v>
      </c>
      <c r="K17" s="190">
        <v>1.2227491966992399</v>
      </c>
      <c r="L17" s="164">
        <v>-0.6341337550600006</v>
      </c>
      <c r="M17" s="212">
        <v>-0.14608401666999926</v>
      </c>
      <c r="N17" s="248">
        <v>79.08889701230068</v>
      </c>
      <c r="O17" s="161">
        <v>93.9090749946645</v>
      </c>
      <c r="P17" s="108"/>
    </row>
    <row r="18" spans="2:16" ht="12.75">
      <c r="B18" s="405" t="s">
        <v>214</v>
      </c>
      <c r="C18" s="162">
        <v>180.5</v>
      </c>
      <c r="D18" s="163">
        <v>30.869831696770007</v>
      </c>
      <c r="E18" s="190">
        <v>17.102399832005545</v>
      </c>
      <c r="F18" s="162">
        <v>218.1</v>
      </c>
      <c r="G18" s="163">
        <v>35.37335367846</v>
      </c>
      <c r="H18" s="190">
        <v>16.218869178569463</v>
      </c>
      <c r="I18" s="162">
        <v>248.5</v>
      </c>
      <c r="J18" s="163">
        <v>39.34638095157</v>
      </c>
      <c r="K18" s="190">
        <v>15.833553702845068</v>
      </c>
      <c r="L18" s="164">
        <v>4.5035219816899925</v>
      </c>
      <c r="M18" s="212">
        <v>3.9730272731099987</v>
      </c>
      <c r="N18" s="248">
        <v>114.58874808883783</v>
      </c>
      <c r="O18" s="161">
        <v>111.23169521675665</v>
      </c>
      <c r="P18" s="108"/>
    </row>
    <row r="19" spans="2:15" ht="12.75">
      <c r="B19" s="428" t="s">
        <v>171</v>
      </c>
      <c r="C19" s="245">
        <v>14.9</v>
      </c>
      <c r="D19" s="244">
        <v>2.47657111681</v>
      </c>
      <c r="E19" s="243">
        <v>16.621282663154364</v>
      </c>
      <c r="F19" s="245">
        <v>15.799999999999999</v>
      </c>
      <c r="G19" s="244">
        <v>2.5572194525</v>
      </c>
      <c r="H19" s="243">
        <v>16.184933243670887</v>
      </c>
      <c r="I19" s="245">
        <v>17.8</v>
      </c>
      <c r="J19" s="244">
        <v>2.7756562108000007</v>
      </c>
      <c r="K19" s="243">
        <v>15.593574217977531</v>
      </c>
      <c r="L19" s="242">
        <v>0.08064833568999985</v>
      </c>
      <c r="M19" s="241">
        <v>0.21843675830000064</v>
      </c>
      <c r="N19" s="240">
        <v>103.25645143572055</v>
      </c>
      <c r="O19" s="239">
        <v>108.54196373668483</v>
      </c>
    </row>
    <row r="20" spans="2:15" ht="12.75">
      <c r="B20" s="423" t="s">
        <v>172</v>
      </c>
      <c r="C20" s="245">
        <v>159.2</v>
      </c>
      <c r="D20" s="244">
        <v>27.642203625240004</v>
      </c>
      <c r="E20" s="243">
        <v>17.363193231934677</v>
      </c>
      <c r="F20" s="245">
        <v>193.8</v>
      </c>
      <c r="G20" s="244">
        <v>32.00916371263</v>
      </c>
      <c r="H20" s="243">
        <v>16.516596342946336</v>
      </c>
      <c r="I20" s="245">
        <v>221.5</v>
      </c>
      <c r="J20" s="244">
        <v>35.52046527558</v>
      </c>
      <c r="K20" s="243">
        <v>16.0363274381851</v>
      </c>
      <c r="L20" s="242">
        <v>4.3669600873899945</v>
      </c>
      <c r="M20" s="241">
        <v>3.5113015629500026</v>
      </c>
      <c r="N20" s="240">
        <v>115.79816192151388</v>
      </c>
      <c r="O20" s="239">
        <v>110.96967604175343</v>
      </c>
    </row>
    <row r="21" spans="2:15" ht="12.75">
      <c r="B21" s="423" t="s">
        <v>173</v>
      </c>
      <c r="C21" s="245">
        <v>6.4</v>
      </c>
      <c r="D21" s="244">
        <v>0.7510569547200001</v>
      </c>
      <c r="E21" s="243">
        <v>11.735264917500002</v>
      </c>
      <c r="F21" s="245">
        <v>8.5</v>
      </c>
      <c r="G21" s="244">
        <v>0.8069705133299999</v>
      </c>
      <c r="H21" s="243">
        <v>9.493770745058823</v>
      </c>
      <c r="I21" s="245">
        <v>9.200000000000001</v>
      </c>
      <c r="J21" s="244">
        <v>1.0502594651900001</v>
      </c>
      <c r="K21" s="243">
        <v>11.415863752065219</v>
      </c>
      <c r="L21" s="242">
        <v>0.0559135586099998</v>
      </c>
      <c r="M21" s="241">
        <v>0.2432889518600002</v>
      </c>
      <c r="N21" s="240">
        <v>107.4446496046155</v>
      </c>
      <c r="O21" s="239">
        <v>130.1484314285608</v>
      </c>
    </row>
    <row r="22" spans="2:15" ht="12.75">
      <c r="B22" s="405" t="s">
        <v>215</v>
      </c>
      <c r="C22" s="162">
        <v>5.9</v>
      </c>
      <c r="D22" s="163">
        <v>1.049538</v>
      </c>
      <c r="E22" s="190">
        <v>17.78877966101695</v>
      </c>
      <c r="F22" s="162">
        <v>6.1</v>
      </c>
      <c r="G22" s="163">
        <v>1.10391538729</v>
      </c>
      <c r="H22" s="190">
        <v>18.09697356213115</v>
      </c>
      <c r="I22" s="162">
        <v>6.3</v>
      </c>
      <c r="J22" s="163">
        <v>1.14662910526</v>
      </c>
      <c r="K22" s="190">
        <v>18.20046198825397</v>
      </c>
      <c r="L22" s="164">
        <v>0.05437738728999997</v>
      </c>
      <c r="M22" s="212">
        <v>0.0427137179699999</v>
      </c>
      <c r="N22" s="248">
        <v>105.18107846404799</v>
      </c>
      <c r="O22" s="161">
        <v>103.86929274306591</v>
      </c>
    </row>
    <row r="23" spans="2:15" ht="12.75">
      <c r="B23" s="405" t="s">
        <v>216</v>
      </c>
      <c r="C23" s="162">
        <v>10.4</v>
      </c>
      <c r="D23" s="163">
        <v>0.14467</v>
      </c>
      <c r="E23" s="190">
        <v>1.391057692307692</v>
      </c>
      <c r="F23" s="162">
        <v>11.4</v>
      </c>
      <c r="G23" s="163">
        <v>0.14167342245</v>
      </c>
      <c r="H23" s="190">
        <v>1.2427493197368422</v>
      </c>
      <c r="I23" s="162">
        <v>12</v>
      </c>
      <c r="J23" s="163">
        <v>0.15102434675</v>
      </c>
      <c r="K23" s="190">
        <v>1.2585362229166668</v>
      </c>
      <c r="L23" s="164">
        <v>-0.0029965775499999903</v>
      </c>
      <c r="M23" s="212">
        <v>0.009350924300000008</v>
      </c>
      <c r="N23" s="248">
        <v>97.92868075620378</v>
      </c>
      <c r="O23" s="161">
        <v>106.60033769093154</v>
      </c>
    </row>
    <row r="24" spans="2:15" ht="12.75">
      <c r="B24" s="405" t="s">
        <v>217</v>
      </c>
      <c r="C24" s="162">
        <v>11.6</v>
      </c>
      <c r="D24" s="163">
        <v>1.8496864207000001</v>
      </c>
      <c r="E24" s="190">
        <v>15.94557259224138</v>
      </c>
      <c r="F24" s="162">
        <v>12</v>
      </c>
      <c r="G24" s="163">
        <v>2.26388507916</v>
      </c>
      <c r="H24" s="190">
        <v>18.865708993</v>
      </c>
      <c r="I24" s="162">
        <v>12.3</v>
      </c>
      <c r="J24" s="163">
        <v>2.47013700426</v>
      </c>
      <c r="K24" s="190">
        <v>20.082414668780487</v>
      </c>
      <c r="L24" s="164">
        <v>0.4141986584599999</v>
      </c>
      <c r="M24" s="212">
        <v>0.20625192510000012</v>
      </c>
      <c r="N24" s="248">
        <v>122.39291232420084</v>
      </c>
      <c r="O24" s="161">
        <v>109.11052981437241</v>
      </c>
    </row>
    <row r="25" spans="2:15" ht="12.75">
      <c r="B25" s="404" t="s">
        <v>218</v>
      </c>
      <c r="C25" s="162">
        <v>4.5</v>
      </c>
      <c r="D25" s="396">
        <v>1.00867681411</v>
      </c>
      <c r="E25" s="190">
        <v>22.415040313555558</v>
      </c>
      <c r="F25" s="162">
        <v>5</v>
      </c>
      <c r="G25" s="396">
        <v>1.033568196</v>
      </c>
      <c r="H25" s="190">
        <v>20.67136392</v>
      </c>
      <c r="I25" s="162">
        <v>5.1</v>
      </c>
      <c r="J25" s="396">
        <v>1.085654875</v>
      </c>
      <c r="K25" s="190">
        <v>21.287350490196076</v>
      </c>
      <c r="L25" s="164">
        <v>0.024891381890000064</v>
      </c>
      <c r="M25" s="212">
        <v>0.05208667899999986</v>
      </c>
      <c r="N25" s="248">
        <v>102.46772618759586</v>
      </c>
      <c r="O25" s="161">
        <v>105.0395009445511</v>
      </c>
    </row>
    <row r="26" spans="2:15" ht="12.75">
      <c r="B26" s="405" t="s">
        <v>219</v>
      </c>
      <c r="C26" s="162">
        <v>9.557456706000032</v>
      </c>
      <c r="D26" s="163">
        <v>1.7577199030299933</v>
      </c>
      <c r="E26" s="190">
        <v>18.391084125199566</v>
      </c>
      <c r="F26" s="162">
        <v>10.893925283000044</v>
      </c>
      <c r="G26" s="163">
        <v>3.19625296561003</v>
      </c>
      <c r="H26" s="190">
        <v>29.339773154106158</v>
      </c>
      <c r="I26" s="162">
        <v>11.340220889000033</v>
      </c>
      <c r="J26" s="163">
        <v>2.987956534649992</v>
      </c>
      <c r="K26" s="190">
        <v>26.348309824796246</v>
      </c>
      <c r="L26" s="164">
        <v>1.4385330625800368</v>
      </c>
      <c r="M26" s="212">
        <v>-0.20829643096003814</v>
      </c>
      <c r="N26" s="248">
        <v>181.84085872272735</v>
      </c>
      <c r="O26" s="161">
        <v>93.4831055864102</v>
      </c>
    </row>
    <row r="27" spans="2:15" ht="6" customHeight="1">
      <c r="B27" s="193"/>
      <c r="C27" s="162"/>
      <c r="D27" s="163"/>
      <c r="E27" s="190"/>
      <c r="F27" s="162"/>
      <c r="G27" s="163"/>
      <c r="H27" s="190"/>
      <c r="I27" s="162"/>
      <c r="J27" s="163"/>
      <c r="K27" s="190"/>
      <c r="L27" s="164"/>
      <c r="M27" s="212"/>
      <c r="N27" s="248"/>
      <c r="O27" s="161"/>
    </row>
    <row r="28" spans="2:15" ht="12.75">
      <c r="B28" s="406" t="s">
        <v>220</v>
      </c>
      <c r="C28" s="224">
        <v>447.829554985</v>
      </c>
      <c r="D28" s="225">
        <v>73.25134774263</v>
      </c>
      <c r="E28" s="226">
        <v>16.35697039805324</v>
      </c>
      <c r="F28" s="224">
        <v>496.940559552</v>
      </c>
      <c r="G28" s="225">
        <v>80.84835913591</v>
      </c>
      <c r="H28" s="226">
        <v>16.26922125430778</v>
      </c>
      <c r="I28" s="224">
        <v>556.416301964</v>
      </c>
      <c r="J28" s="225">
        <v>86.89000483374001</v>
      </c>
      <c r="K28" s="226">
        <v>15.616006311648606</v>
      </c>
      <c r="L28" s="164">
        <v>7.597011393279999</v>
      </c>
      <c r="M28" s="212">
        <v>6.041645697830006</v>
      </c>
      <c r="N28" s="248">
        <v>110.37115579084258</v>
      </c>
      <c r="O28" s="161">
        <v>107.47281177058115</v>
      </c>
    </row>
    <row r="29" spans="2:15" ht="6" customHeight="1">
      <c r="B29" s="193"/>
      <c r="C29" s="224"/>
      <c r="D29" s="225"/>
      <c r="E29" s="226"/>
      <c r="F29" s="224"/>
      <c r="G29" s="225"/>
      <c r="H29" s="226"/>
      <c r="I29" s="224"/>
      <c r="J29" s="225"/>
      <c r="K29" s="226"/>
      <c r="L29" s="164"/>
      <c r="M29" s="212"/>
      <c r="N29" s="248"/>
      <c r="O29" s="161"/>
    </row>
    <row r="30" spans="2:15" ht="12.75">
      <c r="B30" s="403" t="s">
        <v>221</v>
      </c>
      <c r="C30" s="224"/>
      <c r="D30" s="396">
        <v>17.540774</v>
      </c>
      <c r="E30" s="226"/>
      <c r="F30" s="224"/>
      <c r="G30" s="396">
        <v>19.592636745</v>
      </c>
      <c r="H30" s="226"/>
      <c r="I30" s="224"/>
      <c r="J30" s="396">
        <v>21.099885837</v>
      </c>
      <c r="K30" s="226"/>
      <c r="L30" s="397">
        <v>2.051862745000001</v>
      </c>
      <c r="M30" s="398">
        <v>1.5072490919999986</v>
      </c>
      <c r="N30" s="399">
        <v>111.69767505698438</v>
      </c>
      <c r="O30" s="400">
        <v>107.69293644146516</v>
      </c>
    </row>
    <row r="31" spans="2:15" ht="5.25" customHeight="1" thickBot="1">
      <c r="B31" s="386"/>
      <c r="C31" s="387"/>
      <c r="D31" s="388"/>
      <c r="E31" s="389"/>
      <c r="F31" s="387"/>
      <c r="G31" s="388"/>
      <c r="H31" s="389"/>
      <c r="I31" s="387"/>
      <c r="J31" s="388"/>
      <c r="K31" s="389"/>
      <c r="L31" s="390"/>
      <c r="M31" s="391"/>
      <c r="N31" s="153"/>
      <c r="O31" s="154"/>
    </row>
    <row r="32" spans="2:16" ht="12.75">
      <c r="B32" s="268" t="s">
        <v>151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2.75">
      <c r="B33" s="268" t="s">
        <v>152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2.75">
      <c r="B34" s="268" t="s">
        <v>157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12.75">
      <c r="B35" s="269" t="s">
        <v>114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2.75">
      <c r="B36" s="401" t="s">
        <v>161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40" spans="7:13" ht="12.75">
      <c r="G40" s="108"/>
      <c r="H40" s="108"/>
      <c r="I40" s="108"/>
      <c r="J40" s="108"/>
      <c r="K40" s="290"/>
      <c r="L40" s="108"/>
      <c r="M40" s="108"/>
    </row>
    <row r="41" ht="12.75">
      <c r="M41" s="108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40" t="s">
        <v>71</v>
      </c>
      <c r="C2" s="440"/>
      <c r="D2" s="440"/>
      <c r="E2" s="440"/>
      <c r="F2" s="440"/>
      <c r="G2" s="440"/>
      <c r="H2" s="8"/>
      <c r="I2" s="8"/>
    </row>
    <row r="3" spans="2:9" ht="13.5" thickBot="1">
      <c r="B3" s="8"/>
      <c r="C3" s="309"/>
      <c r="D3" s="8"/>
      <c r="E3" s="8"/>
      <c r="F3" s="23"/>
      <c r="G3" s="8"/>
      <c r="H3" s="173"/>
      <c r="I3" s="173" t="s">
        <v>79</v>
      </c>
    </row>
    <row r="4" spans="2:9" ht="13.5" thickBot="1">
      <c r="B4" s="185"/>
      <c r="C4" s="459">
        <v>2018</v>
      </c>
      <c r="D4" s="460"/>
      <c r="E4" s="310">
        <v>2019</v>
      </c>
      <c r="F4" s="311"/>
      <c r="G4" s="312"/>
      <c r="H4" s="312"/>
      <c r="I4" s="313"/>
    </row>
    <row r="5" spans="2:9" ht="12.75">
      <c r="B5" s="184"/>
      <c r="C5" s="314" t="s">
        <v>66</v>
      </c>
      <c r="D5" s="315" t="s">
        <v>137</v>
      </c>
      <c r="E5" s="184" t="s">
        <v>66</v>
      </c>
      <c r="F5" s="316" t="s">
        <v>4</v>
      </c>
      <c r="G5" s="317" t="s">
        <v>4</v>
      </c>
      <c r="H5" s="317" t="s">
        <v>78</v>
      </c>
      <c r="I5" s="318" t="s">
        <v>78</v>
      </c>
    </row>
    <row r="6" spans="2:9" ht="13.5" customHeight="1" thickBot="1">
      <c r="B6" s="182"/>
      <c r="C6" s="5" t="s">
        <v>67</v>
      </c>
      <c r="D6" s="181" t="s">
        <v>138</v>
      </c>
      <c r="E6" s="319" t="s">
        <v>67</v>
      </c>
      <c r="F6" s="320" t="s">
        <v>147</v>
      </c>
      <c r="G6" s="188" t="s">
        <v>148</v>
      </c>
      <c r="H6" s="172" t="s">
        <v>149</v>
      </c>
      <c r="I6" s="321" t="s">
        <v>150</v>
      </c>
    </row>
    <row r="7" spans="2:9" ht="13.5" customHeight="1" thickBot="1">
      <c r="B7" s="180"/>
      <c r="C7" s="129">
        <v>1</v>
      </c>
      <c r="D7" s="101">
        <v>2</v>
      </c>
      <c r="E7" s="322">
        <v>3</v>
      </c>
      <c r="F7" s="296" t="s">
        <v>139</v>
      </c>
      <c r="G7" s="28" t="s">
        <v>140</v>
      </c>
      <c r="H7" s="102" t="s">
        <v>141</v>
      </c>
      <c r="I7" s="323" t="s">
        <v>142</v>
      </c>
    </row>
    <row r="8" spans="2:15" ht="20.25" customHeight="1">
      <c r="B8" s="217" t="s">
        <v>6</v>
      </c>
      <c r="C8" s="130">
        <v>1314.497641409</v>
      </c>
      <c r="D8" s="219">
        <v>1403.9184984600201</v>
      </c>
      <c r="E8" s="324">
        <f>'příjmy+výdaje SR leden-aktuální'!E8</f>
        <v>1465.359071851</v>
      </c>
      <c r="F8" s="130">
        <f>E8-D8</f>
        <v>61.44057339097981</v>
      </c>
      <c r="G8" s="219">
        <f>E8-C8</f>
        <v>150.86143044200003</v>
      </c>
      <c r="H8" s="220">
        <f>E8/D8*100</f>
        <v>104.37636326171176</v>
      </c>
      <c r="I8" s="325">
        <f>E8/C8*100</f>
        <v>111.4767364877348</v>
      </c>
      <c r="J8" s="326"/>
      <c r="K8" s="191"/>
      <c r="L8" s="8"/>
      <c r="M8" s="8"/>
      <c r="N8" s="8"/>
      <c r="O8" s="8"/>
    </row>
    <row r="9" spans="2:11" ht="12.75">
      <c r="B9" s="11" t="s">
        <v>7</v>
      </c>
      <c r="C9" s="43"/>
      <c r="D9" s="38"/>
      <c r="E9" s="327"/>
      <c r="F9" s="43"/>
      <c r="G9" s="38"/>
      <c r="H9" s="121"/>
      <c r="I9" s="328"/>
      <c r="J9" s="329"/>
      <c r="K9" s="191"/>
    </row>
    <row r="10" spans="2:11" ht="18" customHeight="1">
      <c r="B10" s="14" t="s">
        <v>8</v>
      </c>
      <c r="C10" s="46">
        <v>1219.234484835</v>
      </c>
      <c r="D10" s="41">
        <v>1238.9234377461</v>
      </c>
      <c r="E10" s="330">
        <f>'příjmy+výdaje SR leden-aktuální'!E10</f>
        <v>1325.356522853</v>
      </c>
      <c r="F10" s="198">
        <f>E10-D10</f>
        <v>86.43308510689985</v>
      </c>
      <c r="G10" s="41">
        <f>E10-C10</f>
        <v>106.12203801799978</v>
      </c>
      <c r="H10" s="118">
        <f>E10/D10*100</f>
        <v>106.97646702560914</v>
      </c>
      <c r="I10" s="331">
        <f>E10/C10*100</f>
        <v>108.70398921109596</v>
      </c>
      <c r="J10" s="332"/>
      <c r="K10" s="191"/>
    </row>
    <row r="11" spans="2:11" ht="18" customHeight="1">
      <c r="B11" s="171" t="s">
        <v>9</v>
      </c>
      <c r="C11" s="53">
        <v>722.293925283</v>
      </c>
      <c r="D11" s="42">
        <v>725.8164761346502</v>
      </c>
      <c r="E11" s="333">
        <f>'příjmy+výdaje SR leden-aktuální'!E11</f>
        <v>768.940220889</v>
      </c>
      <c r="F11" s="53">
        <f>E11-D11</f>
        <v>43.12374475434979</v>
      </c>
      <c r="G11" s="42">
        <f>E11-C11</f>
        <v>46.64629560599997</v>
      </c>
      <c r="H11" s="170">
        <f>E11/D11*100</f>
        <v>105.9414116615272</v>
      </c>
      <c r="I11" s="334">
        <f>E11/C11*100</f>
        <v>106.45807668778657</v>
      </c>
      <c r="J11" s="335"/>
      <c r="K11" s="67"/>
    </row>
    <row r="12" spans="2:11" ht="12.75">
      <c r="B12" s="11" t="s">
        <v>10</v>
      </c>
      <c r="C12" s="43"/>
      <c r="D12" s="38"/>
      <c r="E12" s="327"/>
      <c r="F12" s="43"/>
      <c r="G12" s="38"/>
      <c r="H12" s="116"/>
      <c r="I12" s="336"/>
      <c r="J12" s="329"/>
      <c r="K12" s="67"/>
    </row>
    <row r="13" spans="2:11" ht="12.75">
      <c r="B13" s="11" t="s">
        <v>11</v>
      </c>
      <c r="C13" s="43">
        <v>280.9</v>
      </c>
      <c r="D13" s="38">
        <v>278.97795266644</v>
      </c>
      <c r="E13" s="327">
        <f>'příjmy+výdaje SR leden-aktuální'!E13</f>
        <v>297.9</v>
      </c>
      <c r="F13" s="43">
        <f aca="true" t="shared" si="0" ref="F13:F34">E13-D13</f>
        <v>18.922047333559988</v>
      </c>
      <c r="G13" s="38">
        <f aca="true" t="shared" si="1" ref="G13:G34">E13-C13</f>
        <v>17</v>
      </c>
      <c r="H13" s="116">
        <f aca="true" t="shared" si="2" ref="H13:H34">E13/D13*100</f>
        <v>106.78263180036458</v>
      </c>
      <c r="I13" s="336">
        <f aca="true" t="shared" si="3" ref="I13:I34">E13/C13*100</f>
        <v>106.05197579209684</v>
      </c>
      <c r="J13" s="329"/>
      <c r="K13" s="67"/>
    </row>
    <row r="14" spans="2:11" ht="12.75">
      <c r="B14" s="168" t="s">
        <v>12</v>
      </c>
      <c r="C14" s="43">
        <v>154.7</v>
      </c>
      <c r="D14" s="37">
        <v>159.28040194969998</v>
      </c>
      <c r="E14" s="327">
        <f>'příjmy+výdaje SR leden-aktuální'!E14</f>
        <v>157.4</v>
      </c>
      <c r="F14" s="43">
        <f t="shared" si="0"/>
        <v>-1.8804019496999729</v>
      </c>
      <c r="G14" s="37">
        <f t="shared" si="1"/>
        <v>2.700000000000017</v>
      </c>
      <c r="H14" s="116">
        <f t="shared" si="2"/>
        <v>98.81943922373212</v>
      </c>
      <c r="I14" s="336">
        <f t="shared" si="3"/>
        <v>101.74531351001941</v>
      </c>
      <c r="J14" s="329"/>
      <c r="K14" s="67"/>
    </row>
    <row r="15" spans="2:11" ht="12.75">
      <c r="B15" s="9" t="s">
        <v>13</v>
      </c>
      <c r="C15" s="43">
        <v>81.9</v>
      </c>
      <c r="D15" s="37">
        <v>81.83003551712001</v>
      </c>
      <c r="E15" s="327">
        <f>'příjmy+výdaje SR leden-aktuální'!E15</f>
        <v>83.8</v>
      </c>
      <c r="F15" s="43">
        <f t="shared" si="0"/>
        <v>1.9699644828799876</v>
      </c>
      <c r="G15" s="37">
        <f t="shared" si="1"/>
        <v>1.8999999999999915</v>
      </c>
      <c r="H15" s="116">
        <f t="shared" si="2"/>
        <v>102.4073855894488</v>
      </c>
      <c r="I15" s="336">
        <f t="shared" si="3"/>
        <v>102.31990231990231</v>
      </c>
      <c r="J15" s="329"/>
      <c r="K15" s="67"/>
    </row>
    <row r="16" spans="2:11" ht="12.75">
      <c r="B16" s="10" t="s">
        <v>14</v>
      </c>
      <c r="C16" s="43">
        <v>55.5</v>
      </c>
      <c r="D16" s="37">
        <v>58.81111320525</v>
      </c>
      <c r="E16" s="327">
        <f>'příjmy+výdaje SR leden-aktuální'!E16</f>
        <v>56.1</v>
      </c>
      <c r="F16" s="43">
        <f t="shared" si="0"/>
        <v>-2.711113205250001</v>
      </c>
      <c r="G16" s="37">
        <f t="shared" si="1"/>
        <v>0.6000000000000014</v>
      </c>
      <c r="H16" s="116">
        <f t="shared" si="2"/>
        <v>95.39013452136462</v>
      </c>
      <c r="I16" s="336">
        <f t="shared" si="3"/>
        <v>101.0810810810811</v>
      </c>
      <c r="J16" s="329"/>
      <c r="K16" s="191"/>
    </row>
    <row r="17" spans="2:11" ht="12.75">
      <c r="B17" s="10" t="s">
        <v>15</v>
      </c>
      <c r="C17" s="43">
        <v>1.9</v>
      </c>
      <c r="D17" s="37">
        <v>2.19376705855</v>
      </c>
      <c r="E17" s="327">
        <f>'příjmy+výdaje SR leden-aktuální'!E17</f>
        <v>2.1</v>
      </c>
      <c r="F17" s="43">
        <f t="shared" si="0"/>
        <v>-0.09376705855000012</v>
      </c>
      <c r="G17" s="37">
        <f t="shared" si="1"/>
        <v>0.20000000000000018</v>
      </c>
      <c r="H17" s="116">
        <f t="shared" si="2"/>
        <v>95.72575136523488</v>
      </c>
      <c r="I17" s="336">
        <f t="shared" si="3"/>
        <v>110.5263157894737</v>
      </c>
      <c r="J17" s="329"/>
      <c r="K17" s="191"/>
    </row>
    <row r="18" spans="2:13" ht="12.75">
      <c r="B18" s="11" t="s">
        <v>16</v>
      </c>
      <c r="C18" s="43">
        <v>118.4</v>
      </c>
      <c r="D18" s="37">
        <v>117.45542331909</v>
      </c>
      <c r="E18" s="327">
        <f>'příjmy+výdaje SR leden-aktuální'!E18</f>
        <v>124.4</v>
      </c>
      <c r="F18" s="43">
        <f t="shared" si="0"/>
        <v>6.944576680910004</v>
      </c>
      <c r="G18" s="37">
        <f t="shared" si="1"/>
        <v>6</v>
      </c>
      <c r="H18" s="116">
        <f t="shared" si="2"/>
        <v>105.91252109495511</v>
      </c>
      <c r="I18" s="336">
        <f t="shared" si="3"/>
        <v>105.06756756756756</v>
      </c>
      <c r="J18" s="329"/>
      <c r="K18" s="67"/>
      <c r="L18" s="8"/>
      <c r="M18" s="8"/>
    </row>
    <row r="19" spans="2:13" ht="12.75">
      <c r="B19" s="11" t="s">
        <v>17</v>
      </c>
      <c r="C19" s="43">
        <v>145.4</v>
      </c>
      <c r="D19" s="37">
        <v>146.54291991181</v>
      </c>
      <c r="E19" s="327">
        <f>'příjmy+výdaje SR leden-aktuální'!E19</f>
        <v>165.6</v>
      </c>
      <c r="F19" s="43">
        <f t="shared" si="0"/>
        <v>19.05708008818999</v>
      </c>
      <c r="G19" s="37">
        <f t="shared" si="1"/>
        <v>20.19999999999999</v>
      </c>
      <c r="H19" s="116">
        <f t="shared" si="2"/>
        <v>113.00443590154924</v>
      </c>
      <c r="I19" s="336">
        <f t="shared" si="3"/>
        <v>113.8927097661623</v>
      </c>
      <c r="J19" s="329"/>
      <c r="K19" s="67"/>
      <c r="L19" s="8"/>
      <c r="M19" s="8"/>
    </row>
    <row r="20" spans="2:13" ht="12.75">
      <c r="B20" s="11" t="s">
        <v>18</v>
      </c>
      <c r="C20" s="43">
        <v>10.7</v>
      </c>
      <c r="D20" s="37">
        <v>12.4049532728</v>
      </c>
      <c r="E20" s="327">
        <f>'příjmy+výdaje SR leden-aktuální'!E20</f>
        <v>12</v>
      </c>
      <c r="F20" s="43">
        <f t="shared" si="0"/>
        <v>-0.40495327280000026</v>
      </c>
      <c r="G20" s="37">
        <f t="shared" si="1"/>
        <v>1.3000000000000007</v>
      </c>
      <c r="H20" s="116">
        <f t="shared" si="2"/>
        <v>96.7355518082609</v>
      </c>
      <c r="I20" s="336">
        <f t="shared" si="3"/>
        <v>112.14953271028038</v>
      </c>
      <c r="J20" s="329"/>
      <c r="K20" s="67"/>
      <c r="L20" s="337"/>
      <c r="M20" s="8"/>
    </row>
    <row r="21" spans="2:13" ht="12.75">
      <c r="B21" s="189" t="s">
        <v>19</v>
      </c>
      <c r="C21" s="43">
        <v>127.9</v>
      </c>
      <c r="D21" s="37">
        <v>127.82587992236</v>
      </c>
      <c r="E21" s="327">
        <f>'příjmy+výdaje SR leden-aktuální'!E21</f>
        <v>146.2</v>
      </c>
      <c r="F21" s="43">
        <f t="shared" si="0"/>
        <v>18.374120077639986</v>
      </c>
      <c r="G21" s="37">
        <f t="shared" si="1"/>
        <v>18.299999999999983</v>
      </c>
      <c r="H21" s="116">
        <f t="shared" si="2"/>
        <v>114.37433490682811</v>
      </c>
      <c r="I21" s="336">
        <f t="shared" si="3"/>
        <v>114.30805316653634</v>
      </c>
      <c r="J21" s="329"/>
      <c r="K21" s="67"/>
      <c r="L21" s="8"/>
      <c r="M21" s="8"/>
    </row>
    <row r="22" spans="2:13" ht="12.75">
      <c r="B22" s="189" t="s">
        <v>20</v>
      </c>
      <c r="C22" s="43">
        <v>6.8</v>
      </c>
      <c r="D22" s="37">
        <v>6.31208671665</v>
      </c>
      <c r="E22" s="327">
        <f>'příjmy+výdaje SR leden-aktuální'!E22</f>
        <v>7.4</v>
      </c>
      <c r="F22" s="43">
        <f t="shared" si="0"/>
        <v>1.0879132833500007</v>
      </c>
      <c r="G22" s="37">
        <f t="shared" si="1"/>
        <v>0.6000000000000005</v>
      </c>
      <c r="H22" s="116">
        <f t="shared" si="2"/>
        <v>117.23539824762399</v>
      </c>
      <c r="I22" s="336">
        <f t="shared" si="3"/>
        <v>108.82352941176472</v>
      </c>
      <c r="J22" s="329"/>
      <c r="K22" s="67"/>
      <c r="L22" s="8"/>
      <c r="M22" s="8"/>
    </row>
    <row r="23" spans="2:13" ht="12.75" hidden="1">
      <c r="B23" s="11" t="s">
        <v>21</v>
      </c>
      <c r="C23" s="292">
        <v>1.420502</v>
      </c>
      <c r="D23" s="37">
        <v>1.27332392074</v>
      </c>
      <c r="E23" s="327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6" t="e">
        <f t="shared" si="2"/>
        <v>#REF!</v>
      </c>
      <c r="I23" s="336" t="e">
        <f t="shared" si="3"/>
        <v>#REF!</v>
      </c>
      <c r="J23" s="329"/>
      <c r="K23" s="338"/>
      <c r="L23" s="8"/>
      <c r="M23" s="339"/>
    </row>
    <row r="24" spans="2:13" ht="12.75">
      <c r="B24" s="11" t="s">
        <v>22</v>
      </c>
      <c r="C24" s="43">
        <v>12</v>
      </c>
      <c r="D24" s="37">
        <v>13.635533123170001</v>
      </c>
      <c r="E24" s="327">
        <f>'příjmy+výdaje SR leden-aktuální'!E23</f>
        <v>12.3</v>
      </c>
      <c r="F24" s="43">
        <f t="shared" si="0"/>
        <v>-1.3355331231700003</v>
      </c>
      <c r="G24" s="37">
        <f t="shared" si="1"/>
        <v>0.3000000000000007</v>
      </c>
      <c r="H24" s="116">
        <f t="shared" si="2"/>
        <v>90.20549390254047</v>
      </c>
      <c r="I24" s="336">
        <f t="shared" si="3"/>
        <v>102.50000000000001</v>
      </c>
      <c r="J24" s="329"/>
      <c r="K24" s="67"/>
      <c r="L24" s="8"/>
      <c r="M24" s="8"/>
    </row>
    <row r="25" spans="2:13" ht="12.75">
      <c r="B25" s="11" t="s">
        <v>23</v>
      </c>
      <c r="C25" s="43">
        <v>0</v>
      </c>
      <c r="D25" s="37">
        <v>0.00321932585</v>
      </c>
      <c r="E25" s="327">
        <f>'příjmy+výdaje SR leden-aktuální'!E24</f>
        <v>0</v>
      </c>
      <c r="F25" s="43">
        <f t="shared" si="0"/>
        <v>-0.00321932585</v>
      </c>
      <c r="G25" s="37">
        <f t="shared" si="1"/>
        <v>0</v>
      </c>
      <c r="H25" s="116">
        <f t="shared" si="2"/>
        <v>0</v>
      </c>
      <c r="I25" s="336" t="e">
        <f t="shared" si="3"/>
        <v>#DIV/0!</v>
      </c>
      <c r="J25" s="329"/>
      <c r="K25" s="67"/>
      <c r="L25" s="8"/>
      <c r="M25" s="8"/>
    </row>
    <row r="26" spans="2:13" ht="12.75">
      <c r="B26" s="189" t="s">
        <v>24</v>
      </c>
      <c r="C26" s="43">
        <v>0</v>
      </c>
      <c r="D26" s="37">
        <v>0.00202033007</v>
      </c>
      <c r="E26" s="327">
        <f>'příjmy+výdaje SR leden-aktuální'!E25</f>
        <v>0</v>
      </c>
      <c r="F26" s="43">
        <f t="shared" si="0"/>
        <v>-0.00202033007</v>
      </c>
      <c r="G26" s="37">
        <f t="shared" si="1"/>
        <v>0</v>
      </c>
      <c r="H26" s="116">
        <f t="shared" si="2"/>
        <v>0</v>
      </c>
      <c r="I26" s="336" t="e">
        <f t="shared" si="3"/>
        <v>#DIV/0!</v>
      </c>
      <c r="J26" s="329"/>
      <c r="K26" s="67"/>
      <c r="L26" s="8"/>
      <c r="M26" s="8"/>
    </row>
    <row r="27" spans="2:13" ht="12.75">
      <c r="B27" s="189" t="s">
        <v>113</v>
      </c>
      <c r="C27" s="43">
        <v>12</v>
      </c>
      <c r="D27" s="37">
        <v>13.63029346725</v>
      </c>
      <c r="E27" s="327">
        <f>'příjmy+výdaje SR leden-aktuální'!E26</f>
        <v>12.3</v>
      </c>
      <c r="F27" s="43">
        <f t="shared" si="0"/>
        <v>-1.3302934672499998</v>
      </c>
      <c r="G27" s="37">
        <f t="shared" si="1"/>
        <v>0.3000000000000007</v>
      </c>
      <c r="H27" s="116">
        <f t="shared" si="2"/>
        <v>90.24017002681312</v>
      </c>
      <c r="I27" s="336">
        <f t="shared" si="3"/>
        <v>102.50000000000001</v>
      </c>
      <c r="J27" s="329"/>
      <c r="K27" s="340"/>
      <c r="L27" s="8"/>
      <c r="M27" s="8"/>
    </row>
    <row r="28" spans="2:13" ht="12.75">
      <c r="B28" s="11" t="s">
        <v>108</v>
      </c>
      <c r="C28" s="43">
        <v>1.55</v>
      </c>
      <c r="D28" s="37">
        <v>1.645861</v>
      </c>
      <c r="E28" s="327">
        <f>'příjmy+výdaje SR leden-aktuální'!E27</f>
        <v>1.55</v>
      </c>
      <c r="F28" s="43">
        <f t="shared" si="0"/>
        <v>-0.09586099999999997</v>
      </c>
      <c r="G28" s="37">
        <f t="shared" si="1"/>
        <v>0</v>
      </c>
      <c r="H28" s="116">
        <f t="shared" si="2"/>
        <v>94.17563208557709</v>
      </c>
      <c r="I28" s="336">
        <f t="shared" si="3"/>
        <v>100</v>
      </c>
      <c r="J28" s="329"/>
      <c r="K28" s="67"/>
      <c r="L28" s="8"/>
      <c r="M28" s="8"/>
    </row>
    <row r="29" spans="2:13" ht="12.75">
      <c r="B29" s="11" t="s">
        <v>25</v>
      </c>
      <c r="C29" s="43">
        <v>0.2</v>
      </c>
      <c r="D29" s="37">
        <v>0.41296506832</v>
      </c>
      <c r="E29" s="327">
        <f>'příjmy+výdaje SR leden-aktuální'!E28</f>
        <v>0.3</v>
      </c>
      <c r="F29" s="43">
        <f t="shared" si="0"/>
        <v>-0.11296506832000003</v>
      </c>
      <c r="G29" s="37">
        <f t="shared" si="1"/>
        <v>0.09999999999999998</v>
      </c>
      <c r="H29" s="116">
        <f t="shared" si="2"/>
        <v>72.64536955158027</v>
      </c>
      <c r="I29" s="336">
        <f t="shared" si="3"/>
        <v>149.99999999999997</v>
      </c>
      <c r="J29" s="329"/>
      <c r="K29" s="67"/>
      <c r="L29" s="8"/>
      <c r="M29" s="8"/>
    </row>
    <row r="30" spans="2:13" ht="12.75">
      <c r="B30" s="12" t="s">
        <v>128</v>
      </c>
      <c r="C30" s="43">
        <v>4.8</v>
      </c>
      <c r="D30" s="37">
        <v>4.69314774496</v>
      </c>
      <c r="E30" s="327">
        <f>'příjmy+výdaje SR leden-aktuální'!E29</f>
        <v>4.8</v>
      </c>
      <c r="F30" s="43">
        <f t="shared" si="0"/>
        <v>0.10685225503999973</v>
      </c>
      <c r="G30" s="37">
        <f t="shared" si="1"/>
        <v>0</v>
      </c>
      <c r="H30" s="116">
        <f t="shared" si="2"/>
        <v>102.27677160078221</v>
      </c>
      <c r="I30" s="336">
        <f t="shared" si="3"/>
        <v>100</v>
      </c>
      <c r="J30" s="329"/>
      <c r="K30" s="67"/>
      <c r="L30" s="8"/>
      <c r="M30" s="8"/>
    </row>
    <row r="31" spans="2:13" ht="12.75">
      <c r="B31" s="11" t="s">
        <v>129</v>
      </c>
      <c r="C31" s="43">
        <v>4.343925283000044</v>
      </c>
      <c r="D31" s="37">
        <v>3.172271351160213</v>
      </c>
      <c r="E31" s="327">
        <f>'příjmy+výdaje SR leden-aktuální'!E30</f>
        <v>4.690220889000032</v>
      </c>
      <c r="F31" s="43">
        <f t="shared" si="0"/>
        <v>1.5179495378398187</v>
      </c>
      <c r="G31" s="37">
        <f t="shared" si="1"/>
        <v>0.34629560599998754</v>
      </c>
      <c r="H31" s="116">
        <f t="shared" si="2"/>
        <v>147.85055784350385</v>
      </c>
      <c r="I31" s="336">
        <f t="shared" si="3"/>
        <v>107.97195125236652</v>
      </c>
      <c r="J31" s="329"/>
      <c r="K31" s="67"/>
      <c r="L31" s="8"/>
      <c r="M31" s="8"/>
    </row>
    <row r="32" spans="2:13" s="13" customFormat="1" ht="18" customHeight="1">
      <c r="B32" s="171" t="s">
        <v>26</v>
      </c>
      <c r="C32" s="56">
        <v>496.940559552</v>
      </c>
      <c r="D32" s="45">
        <v>513.1069616114501</v>
      </c>
      <c r="E32" s="341">
        <f>'příjmy+výdaje SR leden-aktuální'!E31</f>
        <v>556.416301964</v>
      </c>
      <c r="F32" s="56">
        <f t="shared" si="0"/>
        <v>43.30934035254995</v>
      </c>
      <c r="G32" s="45">
        <f t="shared" si="1"/>
        <v>59.47574241199999</v>
      </c>
      <c r="H32" s="170">
        <f t="shared" si="2"/>
        <v>108.4406066556832</v>
      </c>
      <c r="I32" s="334">
        <f t="shared" si="3"/>
        <v>111.96838158382934</v>
      </c>
      <c r="J32" s="342"/>
      <c r="K32" s="343"/>
      <c r="L32" s="344"/>
      <c r="M32" s="345"/>
    </row>
    <row r="33" spans="2:13" ht="13.5">
      <c r="B33" s="11" t="s">
        <v>27</v>
      </c>
      <c r="C33" s="43">
        <v>443.688485533</v>
      </c>
      <c r="D33" s="38">
        <v>456.24009238930495</v>
      </c>
      <c r="E33" s="327">
        <f>'příjmy+výdaje SR leden-aktuální'!E32</f>
        <v>494.646149702</v>
      </c>
      <c r="F33" s="43">
        <f t="shared" si="0"/>
        <v>38.406057312695054</v>
      </c>
      <c r="G33" s="38">
        <f t="shared" si="1"/>
        <v>50.957664169</v>
      </c>
      <c r="H33" s="116">
        <f t="shared" si="2"/>
        <v>108.4179487847209</v>
      </c>
      <c r="I33" s="336">
        <f t="shared" si="3"/>
        <v>111.4850093771951</v>
      </c>
      <c r="J33" s="329"/>
      <c r="K33" s="346"/>
      <c r="L33" s="344"/>
      <c r="M33" s="8"/>
    </row>
    <row r="34" spans="2:12" ht="18" customHeight="1">
      <c r="B34" s="14" t="s">
        <v>28</v>
      </c>
      <c r="C34" s="46">
        <v>95.26315657399999</v>
      </c>
      <c r="D34" s="47">
        <v>164.99506071392003</v>
      </c>
      <c r="E34" s="330">
        <f>'příjmy+výdaje SR leden-aktuální'!E33</f>
        <v>140.002548998</v>
      </c>
      <c r="F34" s="46">
        <f t="shared" si="0"/>
        <v>-24.992511715920017</v>
      </c>
      <c r="G34" s="47">
        <f t="shared" si="1"/>
        <v>44.739392424000016</v>
      </c>
      <c r="H34" s="118">
        <f t="shared" si="2"/>
        <v>84.8525697631314</v>
      </c>
      <c r="I34" s="331">
        <f t="shared" si="3"/>
        <v>146.9640037481297</v>
      </c>
      <c r="J34" s="332"/>
      <c r="K34" s="67"/>
      <c r="L34" s="67"/>
    </row>
    <row r="35" spans="2:12" ht="12.75">
      <c r="B35" s="11" t="s">
        <v>10</v>
      </c>
      <c r="C35" s="43"/>
      <c r="D35" s="38"/>
      <c r="E35" s="327"/>
      <c r="F35" s="43"/>
      <c r="G35" s="38"/>
      <c r="H35" s="116"/>
      <c r="I35" s="336"/>
      <c r="J35" s="192"/>
      <c r="K35" s="21"/>
      <c r="L35" s="192"/>
    </row>
    <row r="36" spans="2:12" ht="12.75">
      <c r="B36" s="15" t="s">
        <v>29</v>
      </c>
      <c r="C36" s="54">
        <v>92.18824477400001</v>
      </c>
      <c r="D36" s="50">
        <v>159.26330449815998</v>
      </c>
      <c r="E36" s="347">
        <f>'příjmy+výdaje SR leden-aktuální'!E35</f>
        <v>115.414799138</v>
      </c>
      <c r="F36" s="71">
        <f aca="true" t="shared" si="4" ref="F36:F44">E36-D36</f>
        <v>-43.848505360159976</v>
      </c>
      <c r="G36" s="50">
        <f aca="true" t="shared" si="5" ref="G36:G44">E36-C36</f>
        <v>23.226554363999995</v>
      </c>
      <c r="H36" s="123">
        <f aca="true" t="shared" si="6" ref="H36:H44">E36/D36*100</f>
        <v>72.46791688874787</v>
      </c>
      <c r="I36" s="348">
        <f aca="true" t="shared" si="7" ref="I36:I44">E36/C36*100</f>
        <v>125.1947028831496</v>
      </c>
      <c r="J36" s="349"/>
      <c r="K36" s="21"/>
      <c r="L36" s="192"/>
    </row>
    <row r="37" spans="2:12" ht="12.75">
      <c r="B37" s="15" t="s">
        <v>133</v>
      </c>
      <c r="C37" s="54">
        <v>70.21729059</v>
      </c>
      <c r="D37" s="50">
        <v>119.40801098865002</v>
      </c>
      <c r="E37" s="347">
        <f>'příjmy+výdaje SR leden-aktuální'!E36</f>
        <v>92.483425587</v>
      </c>
      <c r="F37" s="71">
        <f t="shared" si="4"/>
        <v>-26.92458540165002</v>
      </c>
      <c r="G37" s="50">
        <f t="shared" si="5"/>
        <v>22.266134996999995</v>
      </c>
      <c r="H37" s="123">
        <f t="shared" si="6"/>
        <v>77.45160883367427</v>
      </c>
      <c r="I37" s="348">
        <f t="shared" si="7"/>
        <v>131.71033061787068</v>
      </c>
      <c r="J37" s="350"/>
      <c r="K37" s="351"/>
      <c r="L37" s="192"/>
    </row>
    <row r="38" spans="2:12" ht="12.75" hidden="1">
      <c r="B38" s="16" t="s">
        <v>30</v>
      </c>
      <c r="C38" s="54"/>
      <c r="D38" s="50"/>
      <c r="E38" s="347" t="e">
        <f>'příjmy+výdaje SR leden-aktuální'!#REF!</f>
        <v>#REF!</v>
      </c>
      <c r="F38" s="71" t="e">
        <f t="shared" si="4"/>
        <v>#REF!</v>
      </c>
      <c r="G38" s="50" t="e">
        <f t="shared" si="5"/>
        <v>#REF!</v>
      </c>
      <c r="H38" s="123" t="e">
        <f t="shared" si="6"/>
        <v>#REF!</v>
      </c>
      <c r="I38" s="348" t="e">
        <f t="shared" si="7"/>
        <v>#REF!</v>
      </c>
      <c r="J38" s="349"/>
      <c r="K38" s="351"/>
      <c r="L38" s="192"/>
    </row>
    <row r="39" spans="2:12" ht="12.75">
      <c r="B39" s="16" t="s">
        <v>31</v>
      </c>
      <c r="C39" s="54">
        <v>1.19418</v>
      </c>
      <c r="D39" s="50">
        <v>1.1527607807</v>
      </c>
      <c r="E39" s="347">
        <f>'příjmy+výdaje SR leden-aktuální'!E37</f>
        <v>1.13442</v>
      </c>
      <c r="F39" s="71">
        <f t="shared" si="4"/>
        <v>-0.018340780700000003</v>
      </c>
      <c r="G39" s="50">
        <f t="shared" si="5"/>
        <v>-0.059760000000000035</v>
      </c>
      <c r="H39" s="123">
        <f t="shared" si="6"/>
        <v>98.4089690587094</v>
      </c>
      <c r="I39" s="348">
        <f t="shared" si="7"/>
        <v>94.99572928704215</v>
      </c>
      <c r="J39" s="349"/>
      <c r="K39" s="207"/>
      <c r="L39" s="192"/>
    </row>
    <row r="40" spans="2:11" ht="12.75" hidden="1">
      <c r="B40" s="16" t="s">
        <v>32</v>
      </c>
      <c r="C40" s="54">
        <v>0.31</v>
      </c>
      <c r="D40" s="50">
        <v>0.21886923502000002</v>
      </c>
      <c r="E40" s="347" t="e">
        <f>'příjmy+výdaje SR leden-aktuální'!#REF!</f>
        <v>#REF!</v>
      </c>
      <c r="F40" s="71" t="e">
        <f t="shared" si="4"/>
        <v>#REF!</v>
      </c>
      <c r="G40" s="50" t="e">
        <f t="shared" si="5"/>
        <v>#REF!</v>
      </c>
      <c r="H40" s="123" t="e">
        <f t="shared" si="6"/>
        <v>#REF!</v>
      </c>
      <c r="I40" s="348" t="e">
        <f t="shared" si="7"/>
        <v>#REF!</v>
      </c>
      <c r="J40" s="349"/>
      <c r="K40" s="351"/>
    </row>
    <row r="41" spans="2:11" ht="12.75">
      <c r="B41" s="215" t="s">
        <v>126</v>
      </c>
      <c r="C41" s="54">
        <v>1.656</v>
      </c>
      <c r="D41" s="50">
        <v>1.7254826804899999</v>
      </c>
      <c r="E41" s="347">
        <f>'příjmy+výdaje SR leden-aktuální'!E38</f>
        <v>1.68</v>
      </c>
      <c r="F41" s="71">
        <f t="shared" si="4"/>
        <v>-0.04548268048999993</v>
      </c>
      <c r="G41" s="50">
        <f t="shared" si="5"/>
        <v>0.02400000000000002</v>
      </c>
      <c r="H41" s="123">
        <f t="shared" si="6"/>
        <v>97.36406044498321</v>
      </c>
      <c r="I41" s="348">
        <f t="shared" si="7"/>
        <v>101.44927536231884</v>
      </c>
      <c r="J41" s="349"/>
      <c r="K41" s="351"/>
    </row>
    <row r="42" spans="2:11" ht="12.75">
      <c r="B42" s="15" t="s">
        <v>33</v>
      </c>
      <c r="C42" s="54">
        <v>0.3465</v>
      </c>
      <c r="D42" s="50">
        <v>0.6318006327299998</v>
      </c>
      <c r="E42" s="347">
        <f>'příjmy+výdaje SR leden-aktuální'!E39</f>
        <v>3.5265</v>
      </c>
      <c r="F42" s="71">
        <f t="shared" si="4"/>
        <v>2.8946993672700003</v>
      </c>
      <c r="G42" s="50">
        <f t="shared" si="5"/>
        <v>3.18</v>
      </c>
      <c r="H42" s="123">
        <f t="shared" si="6"/>
        <v>558.1665825122798</v>
      </c>
      <c r="I42" s="348">
        <f t="shared" si="7"/>
        <v>1017.7489177489178</v>
      </c>
      <c r="J42" s="349"/>
      <c r="K42" s="351"/>
    </row>
    <row r="43" spans="2:11" ht="12.75">
      <c r="B43" s="15" t="s">
        <v>34</v>
      </c>
      <c r="C43" s="54">
        <v>0</v>
      </c>
      <c r="D43" s="50">
        <v>7.622044E-05</v>
      </c>
      <c r="E43" s="347">
        <f>'příjmy+výdaje SR leden-aktuální'!E40</f>
        <v>0</v>
      </c>
      <c r="F43" s="71">
        <f t="shared" si="4"/>
        <v>-7.622044E-05</v>
      </c>
      <c r="G43" s="50">
        <f t="shared" si="5"/>
        <v>0</v>
      </c>
      <c r="H43" s="123">
        <f t="shared" si="6"/>
        <v>0</v>
      </c>
      <c r="I43" s="348" t="e">
        <f t="shared" si="7"/>
        <v>#DIV/0!</v>
      </c>
      <c r="J43" s="349"/>
      <c r="K43" s="352"/>
    </row>
    <row r="44" spans="2:11" ht="13.5" thickBot="1">
      <c r="B44" s="216" t="s">
        <v>35</v>
      </c>
      <c r="C44" s="55">
        <v>2.7284118</v>
      </c>
      <c r="D44" s="51">
        <v>5.099879362589999</v>
      </c>
      <c r="E44" s="353">
        <f>'příjmy+výdaje SR leden-aktuální'!E41</f>
        <v>21.06124986</v>
      </c>
      <c r="F44" s="354">
        <f t="shared" si="4"/>
        <v>15.961370497410002</v>
      </c>
      <c r="G44" s="51">
        <f t="shared" si="5"/>
        <v>18.33283806</v>
      </c>
      <c r="H44" s="167">
        <f t="shared" si="6"/>
        <v>412.97545221351936</v>
      </c>
      <c r="I44" s="355">
        <f t="shared" si="7"/>
        <v>771.9234266616206</v>
      </c>
      <c r="J44" s="349"/>
      <c r="K44" s="351"/>
    </row>
    <row r="45" spans="2:11" ht="12.75" customHeight="1" hidden="1">
      <c r="B45" s="15" t="s">
        <v>36</v>
      </c>
      <c r="C45" s="54"/>
      <c r="D45" s="61" t="e">
        <f>C45/#REF!*100</f>
        <v>#REF!</v>
      </c>
      <c r="E45" s="48">
        <v>12.938761375</v>
      </c>
      <c r="F45" s="50">
        <v>0.003</v>
      </c>
      <c r="G45" s="50">
        <v>0.0003320585</v>
      </c>
      <c r="H45" s="123">
        <f>G45/F45*100</f>
        <v>11.068616666666665</v>
      </c>
      <c r="I45" s="123" t="e">
        <f>G45/C45*100</f>
        <v>#DIV/0!</v>
      </c>
      <c r="J45" s="349"/>
      <c r="K45" s="21"/>
    </row>
    <row r="46" spans="2:11" ht="12.75" customHeight="1" hidden="1">
      <c r="B46" s="16" t="s">
        <v>37</v>
      </c>
      <c r="C46" s="54"/>
      <c r="D46" s="61" t="e">
        <f>C46/#REF!*100</f>
        <v>#REF!</v>
      </c>
      <c r="E46" s="48">
        <v>0.172516</v>
      </c>
      <c r="F46" s="50">
        <v>0.172516</v>
      </c>
      <c r="G46" s="50">
        <v>0</v>
      </c>
      <c r="H46" s="123">
        <f>G46/F46*100</f>
        <v>0</v>
      </c>
      <c r="I46" s="123" t="e">
        <f>G46/C46*100</f>
        <v>#DIV/0!</v>
      </c>
      <c r="J46" s="349"/>
      <c r="K46" s="21"/>
    </row>
    <row r="47" spans="2:11" ht="12.75">
      <c r="B47" s="17" t="s">
        <v>130</v>
      </c>
      <c r="C47" s="208"/>
      <c r="D47" s="209"/>
      <c r="E47" s="208"/>
      <c r="F47" s="210"/>
      <c r="G47" s="210"/>
      <c r="H47" s="211"/>
      <c r="I47" s="211"/>
      <c r="J47" s="349"/>
      <c r="K47" s="207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92"/>
      <c r="K48" s="192"/>
    </row>
    <row r="49" spans="2:10" ht="12.75" customHeight="1">
      <c r="B49" s="17"/>
      <c r="C49" s="19"/>
      <c r="D49" s="19"/>
      <c r="E49" s="18"/>
      <c r="J49" s="192"/>
    </row>
    <row r="50" spans="3:10" ht="12.75" customHeight="1">
      <c r="C50" s="19"/>
      <c r="D50" s="19"/>
      <c r="E50" s="18"/>
      <c r="J50" s="192"/>
    </row>
    <row r="51" spans="3:10" ht="12.75" customHeight="1">
      <c r="C51" s="17"/>
      <c r="D51" s="17"/>
      <c r="E51" s="18"/>
      <c r="J51" s="192"/>
    </row>
    <row r="52" spans="2:10" ht="12.75" customHeight="1">
      <c r="B52" s="19"/>
      <c r="C52" s="19"/>
      <c r="D52" s="19"/>
      <c r="E52" s="22"/>
      <c r="F52" s="23"/>
      <c r="G52" s="8"/>
      <c r="H52" s="8"/>
      <c r="J52" s="192"/>
    </row>
    <row r="53" spans="2:10" ht="12.75" customHeight="1">
      <c r="B53" s="20"/>
      <c r="C53" s="20"/>
      <c r="D53" s="20"/>
      <c r="E53" s="22"/>
      <c r="F53" s="23"/>
      <c r="G53" s="8"/>
      <c r="H53" s="8"/>
      <c r="J53" s="192"/>
    </row>
    <row r="54" spans="2:10" ht="13.5" thickBot="1">
      <c r="B54" s="8"/>
      <c r="C54" s="8"/>
      <c r="D54" s="8"/>
      <c r="H54" s="2"/>
      <c r="I54" s="2"/>
      <c r="J54" s="192"/>
    </row>
    <row r="55" spans="2:10" ht="13.5" thickBot="1">
      <c r="B55" s="185"/>
      <c r="C55" s="459">
        <f>C4</f>
        <v>2018</v>
      </c>
      <c r="D55" s="460"/>
      <c r="E55" s="310">
        <f>E4</f>
        <v>2019</v>
      </c>
      <c r="F55" s="312"/>
      <c r="G55" s="312"/>
      <c r="H55" s="312"/>
      <c r="I55" s="313"/>
      <c r="J55" s="192"/>
    </row>
    <row r="56" spans="2:10" ht="12.75">
      <c r="B56" s="184"/>
      <c r="C56" s="314" t="s">
        <v>66</v>
      </c>
      <c r="D56" s="315" t="s">
        <v>137</v>
      </c>
      <c r="E56" s="184" t="s">
        <v>66</v>
      </c>
      <c r="F56" s="356" t="s">
        <v>4</v>
      </c>
      <c r="G56" s="317" t="s">
        <v>4</v>
      </c>
      <c r="H56" s="317" t="s">
        <v>78</v>
      </c>
      <c r="I56" s="318" t="s">
        <v>78</v>
      </c>
      <c r="J56" s="192"/>
    </row>
    <row r="57" spans="2:10" ht="13.5" thickBot="1">
      <c r="B57" s="182"/>
      <c r="C57" s="5" t="s">
        <v>67</v>
      </c>
      <c r="D57" s="181" t="s">
        <v>138</v>
      </c>
      <c r="E57" s="319" t="s">
        <v>67</v>
      </c>
      <c r="F57" s="320" t="str">
        <f>F6</f>
        <v>2019-2018 sk.</v>
      </c>
      <c r="G57" s="188" t="str">
        <f>G6</f>
        <v>2019-2018 SR</v>
      </c>
      <c r="H57" s="172" t="str">
        <f>H6</f>
        <v>2019/2018 sk.</v>
      </c>
      <c r="I57" s="321" t="str">
        <f>I6</f>
        <v>2019/2018 SR</v>
      </c>
      <c r="J57" s="192"/>
    </row>
    <row r="58" spans="2:11" ht="13.5" thickBot="1">
      <c r="B58" s="180"/>
      <c r="C58" s="129">
        <v>1</v>
      </c>
      <c r="D58" s="101">
        <v>2</v>
      </c>
      <c r="E58" s="322">
        <v>3</v>
      </c>
      <c r="F58" s="28" t="s">
        <v>139</v>
      </c>
      <c r="G58" s="28" t="s">
        <v>140</v>
      </c>
      <c r="H58" s="102" t="s">
        <v>141</v>
      </c>
      <c r="I58" s="323" t="s">
        <v>142</v>
      </c>
      <c r="J58" s="192"/>
      <c r="K58" s="192"/>
    </row>
    <row r="59" spans="2:10" ht="20.25" customHeight="1">
      <c r="B59" s="179" t="s">
        <v>38</v>
      </c>
      <c r="C59" s="52">
        <v>1364.497641409</v>
      </c>
      <c r="D59" s="357">
        <v>1400.9745522219512</v>
      </c>
      <c r="E59" s="358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59">
        <f>E59/C59*100</f>
        <v>110.32331798657742</v>
      </c>
      <c r="J59" s="68"/>
    </row>
    <row r="60" spans="2:10" ht="18" customHeight="1">
      <c r="B60" s="14" t="s">
        <v>39</v>
      </c>
      <c r="C60" s="46">
        <v>1274.37410048</v>
      </c>
      <c r="D60" s="360">
        <v>1281.335632761851</v>
      </c>
      <c r="E60" s="330">
        <f>'příjmy+výdaje SR leden-aktuální'!E55</f>
        <v>1383.088855423</v>
      </c>
      <c r="F60" s="74">
        <f>E60-D60</f>
        <v>101.75322266114904</v>
      </c>
      <c r="G60" s="104">
        <f>E60-C60</f>
        <v>108.71475494300012</v>
      </c>
      <c r="H60" s="32">
        <f>E60/D60*100</f>
        <v>107.94118418777016</v>
      </c>
      <c r="I60" s="361">
        <f>E60/C60*100</f>
        <v>108.53083524704812</v>
      </c>
      <c r="J60" s="362"/>
    </row>
    <row r="61" spans="2:10" ht="12.75">
      <c r="B61" s="11" t="s">
        <v>10</v>
      </c>
      <c r="C61" s="43"/>
      <c r="D61" s="363"/>
      <c r="E61" s="327"/>
      <c r="F61" s="37"/>
      <c r="G61" s="38"/>
      <c r="H61" s="116"/>
      <c r="I61" s="336"/>
      <c r="J61" s="364"/>
    </row>
    <row r="62" spans="2:10" ht="12.75">
      <c r="B62" s="15" t="s">
        <v>40</v>
      </c>
      <c r="C62" s="71">
        <v>133.71883176</v>
      </c>
      <c r="D62" s="363">
        <v>133.50500861351</v>
      </c>
      <c r="E62" s="365">
        <f>'příjmy+výdaje SR leden-aktuální'!E57</f>
        <v>142.770256348</v>
      </c>
      <c r="F62" s="50">
        <f aca="true" t="shared" si="8" ref="F62:F82">E62-D62</f>
        <v>9.265247734490003</v>
      </c>
      <c r="G62" s="50">
        <f aca="true" t="shared" si="9" ref="G62:G82">E62-C62</f>
        <v>9.051424588000003</v>
      </c>
      <c r="H62" s="116">
        <f aca="true" t="shared" si="10" ref="H62:H82">E62/D62*100</f>
        <v>106.94000010240245</v>
      </c>
      <c r="I62" s="336">
        <f aca="true" t="shared" si="11" ref="I62:I82">E62/C62*100</f>
        <v>106.76899765640012</v>
      </c>
      <c r="J62" s="366"/>
    </row>
    <row r="63" spans="2:21" ht="12.75">
      <c r="B63" s="15" t="s">
        <v>41</v>
      </c>
      <c r="C63" s="71">
        <v>119.211493793</v>
      </c>
      <c r="D63" s="363">
        <v>109.61262823473</v>
      </c>
      <c r="E63" s="365">
        <f>'příjmy+výdaje SR leden-aktuální'!E58</f>
        <v>124.801370909</v>
      </c>
      <c r="F63" s="50">
        <f t="shared" si="8"/>
        <v>15.188742674270003</v>
      </c>
      <c r="G63" s="50">
        <f t="shared" si="9"/>
        <v>5.589877115999997</v>
      </c>
      <c r="H63" s="116">
        <f t="shared" si="10"/>
        <v>113.8567452663794</v>
      </c>
      <c r="I63" s="336">
        <f t="shared" si="11"/>
        <v>104.68904208658462</v>
      </c>
      <c r="J63" s="367"/>
      <c r="L63" s="367"/>
      <c r="M63" s="367"/>
      <c r="N63" s="367"/>
      <c r="O63" s="367"/>
      <c r="P63" s="367"/>
      <c r="Q63" s="367"/>
      <c r="R63" s="367"/>
      <c r="S63" s="367"/>
      <c r="T63" s="367"/>
      <c r="U63" s="8"/>
    </row>
    <row r="64" spans="2:21" ht="12.75">
      <c r="B64" s="15" t="s">
        <v>72</v>
      </c>
      <c r="C64" s="71">
        <v>45.2175</v>
      </c>
      <c r="D64" s="363">
        <v>40.72936408204</v>
      </c>
      <c r="E64" s="365">
        <f>'příjmy+výdaje SR leden-aktuální'!E59</f>
        <v>46.474</v>
      </c>
      <c r="F64" s="50">
        <f t="shared" si="8"/>
        <v>5.744635917959997</v>
      </c>
      <c r="G64" s="50">
        <f t="shared" si="9"/>
        <v>1.2564999999999955</v>
      </c>
      <c r="H64" s="116">
        <f t="shared" si="10"/>
        <v>114.1044085696716</v>
      </c>
      <c r="I64" s="336">
        <f t="shared" si="11"/>
        <v>102.77879139713606</v>
      </c>
      <c r="J64" s="366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1">
        <v>0.453</v>
      </c>
      <c r="D65" s="363">
        <v>0.41401508928999997</v>
      </c>
      <c r="E65" s="365">
        <f>'příjmy+výdaje SR leden-aktuální'!E60</f>
        <v>0.322</v>
      </c>
      <c r="F65" s="50">
        <f t="shared" si="8"/>
        <v>-0.09201508928999996</v>
      </c>
      <c r="G65" s="50">
        <f t="shared" si="9"/>
        <v>-0.131</v>
      </c>
      <c r="H65" s="116">
        <f t="shared" si="10"/>
        <v>77.77494307084366</v>
      </c>
      <c r="I65" s="336">
        <f t="shared" si="11"/>
        <v>71.08167770419426</v>
      </c>
      <c r="J65" s="366"/>
    </row>
    <row r="66" spans="2:10" ht="12.75">
      <c r="B66" s="15" t="s">
        <v>43</v>
      </c>
      <c r="C66" s="71">
        <v>47.836073021</v>
      </c>
      <c r="D66" s="363">
        <v>57.287766756669996</v>
      </c>
      <c r="E66" s="365">
        <f>'příjmy+výdaje SR leden-aktuální'!E61</f>
        <v>49.48774074799999</v>
      </c>
      <c r="F66" s="50">
        <f t="shared" si="8"/>
        <v>-7.800026008670002</v>
      </c>
      <c r="G66" s="50">
        <f t="shared" si="9"/>
        <v>1.651667726999996</v>
      </c>
      <c r="H66" s="116">
        <f t="shared" si="10"/>
        <v>86.3844823244714</v>
      </c>
      <c r="I66" s="336">
        <f t="shared" si="11"/>
        <v>103.45276612960039</v>
      </c>
      <c r="J66" s="366"/>
    </row>
    <row r="67" spans="2:10" ht="12.75">
      <c r="B67" s="15" t="s">
        <v>44</v>
      </c>
      <c r="C67" s="71">
        <v>11.777699032000001</v>
      </c>
      <c r="D67" s="363">
        <v>17.03449533754</v>
      </c>
      <c r="E67" s="365">
        <f>'příjmy+výdaje SR leden-aktuální'!E62</f>
        <v>16.570121791000002</v>
      </c>
      <c r="F67" s="50">
        <f t="shared" si="8"/>
        <v>-0.4643735465399992</v>
      </c>
      <c r="G67" s="50">
        <f t="shared" si="9"/>
        <v>4.792422759000001</v>
      </c>
      <c r="H67" s="116">
        <f t="shared" si="10"/>
        <v>97.27392248881814</v>
      </c>
      <c r="I67" s="336">
        <f t="shared" si="11"/>
        <v>140.6906539722147</v>
      </c>
      <c r="J67" s="366"/>
    </row>
    <row r="68" spans="2:10" ht="12.75">
      <c r="B68" s="15" t="s">
        <v>45</v>
      </c>
      <c r="C68" s="71">
        <v>34.946206094000004</v>
      </c>
      <c r="D68" s="363">
        <v>40.29650618566</v>
      </c>
      <c r="E68" s="365">
        <f>'příjmy+výdaje SR leden-aktuální'!E63</f>
        <v>40.689726658</v>
      </c>
      <c r="F68" s="50">
        <f t="shared" si="8"/>
        <v>0.3932204723399977</v>
      </c>
      <c r="G68" s="50">
        <f t="shared" si="9"/>
        <v>5.7435205639999936</v>
      </c>
      <c r="H68" s="116">
        <f t="shared" si="10"/>
        <v>100.97581778064901</v>
      </c>
      <c r="I68" s="336">
        <f t="shared" si="11"/>
        <v>116.4353193263692</v>
      </c>
      <c r="J68" s="366"/>
    </row>
    <row r="69" spans="2:10" ht="12.75">
      <c r="B69" s="15" t="s">
        <v>46</v>
      </c>
      <c r="C69" s="71">
        <v>29.071072459</v>
      </c>
      <c r="D69" s="363">
        <v>31.584564506809997</v>
      </c>
      <c r="E69" s="365">
        <f>'příjmy+výdaje SR leden-aktuální'!E64</f>
        <v>33.76973826</v>
      </c>
      <c r="F69" s="50">
        <f t="shared" si="8"/>
        <v>2.18517375319</v>
      </c>
      <c r="G69" s="50">
        <f t="shared" si="9"/>
        <v>4.698665800999997</v>
      </c>
      <c r="H69" s="116">
        <f t="shared" si="10"/>
        <v>106.91848625210221</v>
      </c>
      <c r="I69" s="336">
        <f t="shared" si="11"/>
        <v>116.16268477066573</v>
      </c>
      <c r="J69" s="366"/>
    </row>
    <row r="70" spans="2:10" ht="12.75">
      <c r="B70" s="15" t="s">
        <v>112</v>
      </c>
      <c r="C70" s="71">
        <v>69.80075599999999</v>
      </c>
      <c r="D70" s="363">
        <v>68.36894222</v>
      </c>
      <c r="E70" s="365">
        <f>'příjmy+výdaje SR leden-aktuální'!E65</f>
        <v>73.333932</v>
      </c>
      <c r="F70" s="50">
        <f t="shared" si="8"/>
        <v>4.9649897800000105</v>
      </c>
      <c r="G70" s="50">
        <f t="shared" si="9"/>
        <v>3.5331760000000116</v>
      </c>
      <c r="H70" s="116">
        <f t="shared" si="10"/>
        <v>107.2620544047961</v>
      </c>
      <c r="I70" s="336">
        <f t="shared" si="11"/>
        <v>105.06180190942347</v>
      </c>
      <c r="J70" s="366"/>
    </row>
    <row r="71" spans="2:10" ht="12.75">
      <c r="B71" s="15" t="s">
        <v>47</v>
      </c>
      <c r="C71" s="71">
        <v>152.342816389</v>
      </c>
      <c r="D71" s="363">
        <v>158.07145072034</v>
      </c>
      <c r="E71" s="365">
        <f>'příjmy+výdaje SR leden-aktuální'!E66</f>
        <v>178.411718394</v>
      </c>
      <c r="F71" s="50">
        <f t="shared" si="8"/>
        <v>20.34026767365998</v>
      </c>
      <c r="G71" s="50">
        <f t="shared" si="9"/>
        <v>26.068902004999984</v>
      </c>
      <c r="H71" s="116">
        <f t="shared" si="10"/>
        <v>112.86776807637831</v>
      </c>
      <c r="I71" s="336">
        <f t="shared" si="11"/>
        <v>117.11199951721669</v>
      </c>
      <c r="J71" s="366"/>
    </row>
    <row r="72" spans="2:10" ht="12.75">
      <c r="B72" s="15" t="s">
        <v>48</v>
      </c>
      <c r="C72" s="71">
        <v>67.914377353</v>
      </c>
      <c r="D72" s="363">
        <v>73.35574377604</v>
      </c>
      <c r="E72" s="365">
        <f>'příjmy+výdaje SR leden-aktuální'!E67</f>
        <v>73.483699754</v>
      </c>
      <c r="F72" s="50">
        <f t="shared" si="8"/>
        <v>0.12795597795999925</v>
      </c>
      <c r="G72" s="50">
        <f t="shared" si="9"/>
        <v>5.569322400999994</v>
      </c>
      <c r="H72" s="116">
        <f t="shared" si="10"/>
        <v>100.17443211856818</v>
      </c>
      <c r="I72" s="336">
        <f t="shared" si="11"/>
        <v>108.20050572215689</v>
      </c>
      <c r="J72" s="366"/>
    </row>
    <row r="73" spans="2:13" ht="12.75">
      <c r="B73" s="15" t="s">
        <v>49</v>
      </c>
      <c r="C73" s="71">
        <v>557.875768207</v>
      </c>
      <c r="D73" s="363">
        <v>556.5595053821199</v>
      </c>
      <c r="E73" s="365">
        <f>'příjmy+výdaje SR leden-aktuální'!E68</f>
        <v>601.8940026810001</v>
      </c>
      <c r="F73" s="50">
        <f t="shared" si="8"/>
        <v>45.33449729888014</v>
      </c>
      <c r="G73" s="50">
        <f t="shared" si="9"/>
        <v>44.01823447400011</v>
      </c>
      <c r="H73" s="116">
        <f t="shared" si="10"/>
        <v>108.14548972041267</v>
      </c>
      <c r="I73" s="336">
        <f t="shared" si="11"/>
        <v>107.89032917050218</v>
      </c>
      <c r="J73" s="366"/>
      <c r="K73" s="381"/>
      <c r="L73" s="192"/>
      <c r="M73" s="192"/>
    </row>
    <row r="74" spans="2:13" ht="12.75">
      <c r="B74" s="15" t="s">
        <v>50</v>
      </c>
      <c r="C74" s="71">
        <v>429.284016</v>
      </c>
      <c r="D74" s="363">
        <v>433.82659261677003</v>
      </c>
      <c r="E74" s="365">
        <f>'příjmy+výdaje SR leden-aktuální'!E69</f>
        <v>472.22891495700003</v>
      </c>
      <c r="F74" s="50">
        <f t="shared" si="8"/>
        <v>38.40232234023</v>
      </c>
      <c r="G74" s="50">
        <f t="shared" si="9"/>
        <v>42.94489895700002</v>
      </c>
      <c r="H74" s="116">
        <f t="shared" si="10"/>
        <v>108.85199823934111</v>
      </c>
      <c r="I74" s="336">
        <f t="shared" si="11"/>
        <v>110.00384299353927</v>
      </c>
      <c r="J74" s="366"/>
      <c r="K74" s="381"/>
      <c r="L74" s="192"/>
      <c r="M74" s="192"/>
    </row>
    <row r="75" spans="2:13" ht="12.75">
      <c r="B75" s="16" t="s">
        <v>51</v>
      </c>
      <c r="C75" s="71">
        <v>6.965091</v>
      </c>
      <c r="D75" s="363">
        <v>7.51408963571</v>
      </c>
      <c r="E75" s="365">
        <f>'příjmy+výdaje SR leden-aktuální'!E70</f>
        <v>7.274229999999999</v>
      </c>
      <c r="F75" s="50">
        <f t="shared" si="8"/>
        <v>-0.23985963571000113</v>
      </c>
      <c r="G75" s="50">
        <f t="shared" si="9"/>
        <v>0.30913899999999916</v>
      </c>
      <c r="H75" s="116">
        <f t="shared" si="10"/>
        <v>96.80786832020088</v>
      </c>
      <c r="I75" s="336">
        <f t="shared" si="11"/>
        <v>104.438405758087</v>
      </c>
      <c r="J75" s="366"/>
      <c r="K75" s="192"/>
      <c r="L75" s="192"/>
      <c r="M75" s="192"/>
    </row>
    <row r="76" spans="2:13" ht="12.75">
      <c r="B76" s="16" t="s">
        <v>52</v>
      </c>
      <c r="C76" s="71">
        <v>77.716771207</v>
      </c>
      <c r="D76" s="363">
        <v>75.96332773501</v>
      </c>
      <c r="E76" s="365">
        <f>'příjmy+výdaje SR leden-aktuální'!E71</f>
        <v>80.495535542</v>
      </c>
      <c r="F76" s="50">
        <f t="shared" si="8"/>
        <v>4.532207806990002</v>
      </c>
      <c r="G76" s="50">
        <f t="shared" si="9"/>
        <v>2.7787643350000053</v>
      </c>
      <c r="H76" s="116">
        <f t="shared" si="10"/>
        <v>105.96631024749222</v>
      </c>
      <c r="I76" s="336">
        <f t="shared" si="11"/>
        <v>103.57550151896908</v>
      </c>
      <c r="J76" s="366"/>
      <c r="K76" s="192"/>
      <c r="L76" s="192"/>
      <c r="M76" s="192"/>
    </row>
    <row r="77" spans="2:13" ht="12.75">
      <c r="B77" s="16" t="s">
        <v>53</v>
      </c>
      <c r="C77" s="71">
        <v>43.90989</v>
      </c>
      <c r="D77" s="363">
        <v>39.25549539463</v>
      </c>
      <c r="E77" s="365">
        <f>'příjmy+výdaje SR leden-aktuální'!E72</f>
        <v>41.895322182</v>
      </c>
      <c r="F77" s="50">
        <f t="shared" si="8"/>
        <v>2.639826787369998</v>
      </c>
      <c r="G77" s="50">
        <f t="shared" si="9"/>
        <v>-2.014567817999996</v>
      </c>
      <c r="H77" s="116">
        <f t="shared" si="10"/>
        <v>106.72473181355168</v>
      </c>
      <c r="I77" s="336">
        <f t="shared" si="11"/>
        <v>95.41204084546784</v>
      </c>
      <c r="J77" s="366"/>
      <c r="K77" s="192"/>
      <c r="L77" s="192"/>
      <c r="M77" s="192"/>
    </row>
    <row r="78" spans="2:13" ht="12.75">
      <c r="B78" s="15" t="s">
        <v>54</v>
      </c>
      <c r="C78" s="71">
        <v>4.15</v>
      </c>
      <c r="D78" s="363">
        <v>3.915961909</v>
      </c>
      <c r="E78" s="365">
        <f>'příjmy+výdaje SR leden-aktuální'!E73</f>
        <v>4</v>
      </c>
      <c r="F78" s="50">
        <f t="shared" si="8"/>
        <v>0.08403809100000004</v>
      </c>
      <c r="G78" s="50">
        <f t="shared" si="9"/>
        <v>-0.15000000000000036</v>
      </c>
      <c r="H78" s="116">
        <f t="shared" si="10"/>
        <v>102.14603954157104</v>
      </c>
      <c r="I78" s="336">
        <f t="shared" si="11"/>
        <v>96.38554216867469</v>
      </c>
      <c r="J78" s="366"/>
      <c r="K78" s="192"/>
      <c r="L78" s="192"/>
      <c r="M78" s="192"/>
    </row>
    <row r="79" spans="2:13" ht="12.75">
      <c r="B79" s="15" t="s">
        <v>55</v>
      </c>
      <c r="C79" s="71">
        <v>6.95</v>
      </c>
      <c r="D79" s="363">
        <v>6.99487765532</v>
      </c>
      <c r="E79" s="365">
        <f>'příjmy+výdaje SR leden-aktuální'!E74</f>
        <v>7.1</v>
      </c>
      <c r="F79" s="50">
        <f t="shared" si="8"/>
        <v>0.10512234467999981</v>
      </c>
      <c r="G79" s="50">
        <f t="shared" si="9"/>
        <v>0.14999999999999947</v>
      </c>
      <c r="H79" s="116">
        <f t="shared" si="10"/>
        <v>101.50284751013547</v>
      </c>
      <c r="I79" s="336">
        <f t="shared" si="11"/>
        <v>102.15827338129495</v>
      </c>
      <c r="J79" s="366"/>
      <c r="K79" s="229" t="s">
        <v>155</v>
      </c>
      <c r="L79" s="192"/>
      <c r="M79" s="192"/>
    </row>
    <row r="80" spans="2:13" ht="12.75">
      <c r="B80" s="15" t="s">
        <v>56</v>
      </c>
      <c r="C80" s="71">
        <v>39.55</v>
      </c>
      <c r="D80" s="363">
        <v>42.7485982183</v>
      </c>
      <c r="E80" s="365">
        <f>'příjmy+výdaje SR leden-aktuální'!E75</f>
        <v>43.6</v>
      </c>
      <c r="F80" s="50">
        <f t="shared" si="8"/>
        <v>0.8514017816999981</v>
      </c>
      <c r="G80" s="50">
        <f t="shared" si="9"/>
        <v>4.050000000000004</v>
      </c>
      <c r="H80" s="116">
        <f t="shared" si="10"/>
        <v>101.99164842166807</v>
      </c>
      <c r="I80" s="336">
        <f t="shared" si="11"/>
        <v>110.24020227560052</v>
      </c>
      <c r="J80" s="366"/>
      <c r="K80" s="229" t="s">
        <v>156</v>
      </c>
      <c r="L80" s="192"/>
      <c r="M80" s="192"/>
    </row>
    <row r="81" spans="2:13" ht="12.75">
      <c r="B81" s="15" t="s">
        <v>111</v>
      </c>
      <c r="C81" s="71">
        <v>28.300078830999922</v>
      </c>
      <c r="D81" s="363">
        <v>13.584147752621206</v>
      </c>
      <c r="E81" s="365">
        <f>'příjmy+výdaje SR leden-aktuální'!E76</f>
        <v>26.946286139999806</v>
      </c>
      <c r="F81" s="50">
        <f t="shared" si="8"/>
        <v>13.3621383873786</v>
      </c>
      <c r="G81" s="50">
        <f t="shared" si="9"/>
        <v>-1.3537926910001161</v>
      </c>
      <c r="H81" s="116">
        <f t="shared" si="10"/>
        <v>198.36567321494448</v>
      </c>
      <c r="I81" s="336">
        <f t="shared" si="11"/>
        <v>95.2162935690583</v>
      </c>
      <c r="J81" s="366"/>
      <c r="K81" s="192" t="s">
        <v>154</v>
      </c>
      <c r="L81" s="192"/>
      <c r="M81" s="192"/>
    </row>
    <row r="82" spans="2:13" ht="18" customHeight="1">
      <c r="B82" s="14" t="s">
        <v>57</v>
      </c>
      <c r="C82" s="46">
        <v>90.123540929</v>
      </c>
      <c r="D82" s="393">
        <v>119.6389194601</v>
      </c>
      <c r="E82" s="330">
        <f>'příjmy+výdaje SR leden-aktuální'!E77</f>
        <v>122.270216428</v>
      </c>
      <c r="F82" s="104">
        <f t="shared" si="8"/>
        <v>2.631296967899999</v>
      </c>
      <c r="G82" s="104">
        <f t="shared" si="9"/>
        <v>32.146675499</v>
      </c>
      <c r="H82" s="118">
        <f t="shared" si="10"/>
        <v>102.19936537355434</v>
      </c>
      <c r="I82" s="331">
        <f t="shared" si="11"/>
        <v>135.66956554040124</v>
      </c>
      <c r="J82" s="362"/>
      <c r="K82" s="392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76" t="s">
        <v>58</v>
      </c>
      <c r="C83" s="72"/>
      <c r="D83" s="368"/>
      <c r="E83" s="369"/>
      <c r="F83" s="120"/>
      <c r="G83" s="75"/>
      <c r="H83" s="121"/>
      <c r="I83" s="328"/>
      <c r="J83" s="370"/>
      <c r="K83" s="192"/>
      <c r="L83" s="192"/>
      <c r="M83" s="192"/>
    </row>
    <row r="84" spans="2:10" ht="13.5" customHeight="1">
      <c r="B84" s="176" t="s">
        <v>59</v>
      </c>
      <c r="C84" s="43">
        <v>17.186356985</v>
      </c>
      <c r="D84" s="363">
        <v>16.683856167360002</v>
      </c>
      <c r="E84" s="327">
        <f>'příjmy+výdaje SR leden-aktuální'!E79</f>
        <v>24.135256377</v>
      </c>
      <c r="F84" s="50">
        <f aca="true" t="shared" si="12" ref="F84:F91">E84-D84</f>
        <v>7.451400209639999</v>
      </c>
      <c r="G84" s="50">
        <f aca="true" t="shared" si="13" ref="G84:G91">E84-C84</f>
        <v>6.948899392000001</v>
      </c>
      <c r="H84" s="123">
        <f aca="true" t="shared" si="14" ref="H84:H90">E84/D84*100</f>
        <v>144.66233786058277</v>
      </c>
      <c r="I84" s="348">
        <f aca="true" t="shared" si="15" ref="I84:I91">E84/C84*100</f>
        <v>140.43264897886678</v>
      </c>
      <c r="J84" s="366"/>
    </row>
    <row r="85" spans="2:10" ht="13.5" customHeight="1">
      <c r="B85" s="176" t="s">
        <v>60</v>
      </c>
      <c r="C85" s="43">
        <v>4.601283237</v>
      </c>
      <c r="D85" s="363">
        <v>16.92704071672</v>
      </c>
      <c r="E85" s="327">
        <f>'příjmy+výdaje SR leden-aktuální'!E80</f>
        <v>5.093893155</v>
      </c>
      <c r="F85" s="50">
        <f t="shared" si="12"/>
        <v>-11.83314756172</v>
      </c>
      <c r="G85" s="50">
        <f t="shared" si="13"/>
        <v>0.4926099180000003</v>
      </c>
      <c r="H85" s="123">
        <f t="shared" si="14"/>
        <v>30.093229172470835</v>
      </c>
      <c r="I85" s="348">
        <f t="shared" si="15"/>
        <v>110.70592468724394</v>
      </c>
      <c r="J85" s="366"/>
    </row>
    <row r="86" spans="2:10" ht="13.5" customHeight="1">
      <c r="B86" s="15" t="s">
        <v>61</v>
      </c>
      <c r="C86" s="43">
        <v>40.604704276</v>
      </c>
      <c r="D86" s="363">
        <v>41.267510789270005</v>
      </c>
      <c r="E86" s="327">
        <f>'příjmy+výdaje SR leden-aktuální'!E81</f>
        <v>54.063803322</v>
      </c>
      <c r="F86" s="50">
        <f t="shared" si="12"/>
        <v>12.796292532729993</v>
      </c>
      <c r="G86" s="50">
        <f t="shared" si="13"/>
        <v>13.459099045999999</v>
      </c>
      <c r="H86" s="123">
        <f t="shared" si="14"/>
        <v>131.00815214679042</v>
      </c>
      <c r="I86" s="348">
        <f t="shared" si="15"/>
        <v>133.14664959635033</v>
      </c>
      <c r="J86" s="366"/>
    </row>
    <row r="87" spans="2:10" ht="13.5" customHeight="1">
      <c r="B87" s="15" t="s">
        <v>62</v>
      </c>
      <c r="C87" s="43">
        <v>35.923831666</v>
      </c>
      <c r="D87" s="363">
        <v>35.33715160448</v>
      </c>
      <c r="E87" s="327">
        <f>'příjmy+výdaje SR leden-aktuální'!E82</f>
        <v>48.689757523</v>
      </c>
      <c r="F87" s="50">
        <f t="shared" si="12"/>
        <v>13.352605918519998</v>
      </c>
      <c r="G87" s="50">
        <f t="shared" si="13"/>
        <v>12.765925857</v>
      </c>
      <c r="H87" s="123">
        <f t="shared" si="14"/>
        <v>137.78631075863842</v>
      </c>
      <c r="I87" s="348">
        <f t="shared" si="15"/>
        <v>135.53609196171095</v>
      </c>
      <c r="J87" s="366"/>
    </row>
    <row r="88" spans="2:10" ht="13.5" customHeight="1">
      <c r="B88" s="15" t="s">
        <v>63</v>
      </c>
      <c r="C88" s="43">
        <v>4.963524152</v>
      </c>
      <c r="D88" s="363">
        <v>21.24276642778</v>
      </c>
      <c r="E88" s="327">
        <f>'příjmy+výdaje SR leden-aktuální'!E83</f>
        <v>5.671437788</v>
      </c>
      <c r="F88" s="49">
        <f t="shared" si="12"/>
        <v>-15.57132863978</v>
      </c>
      <c r="G88" s="49">
        <f t="shared" si="13"/>
        <v>0.7079136360000007</v>
      </c>
      <c r="H88" s="33">
        <f t="shared" si="14"/>
        <v>26.698207162807375</v>
      </c>
      <c r="I88" s="348">
        <f t="shared" si="15"/>
        <v>114.26231875420116</v>
      </c>
      <c r="J88" s="366"/>
    </row>
    <row r="89" spans="2:10" ht="13.5" customHeight="1">
      <c r="B89" s="15" t="s">
        <v>64</v>
      </c>
      <c r="C89" s="43">
        <v>10.227609139</v>
      </c>
      <c r="D89" s="363">
        <v>18.40891486082</v>
      </c>
      <c r="E89" s="327">
        <f>'příjmy+výdaje SR leden-aktuální'!E84</f>
        <v>11.852342727</v>
      </c>
      <c r="F89" s="49">
        <f t="shared" si="12"/>
        <v>-6.556572133820001</v>
      </c>
      <c r="G89" s="49">
        <f t="shared" si="13"/>
        <v>1.6247335879999998</v>
      </c>
      <c r="H89" s="33">
        <f t="shared" si="14"/>
        <v>64.38371200371803</v>
      </c>
      <c r="I89" s="348">
        <f t="shared" si="15"/>
        <v>115.88576143181453</v>
      </c>
      <c r="J89" s="366"/>
    </row>
    <row r="90" spans="2:10" ht="13.5" customHeight="1" thickBot="1">
      <c r="B90" s="176" t="s">
        <v>110</v>
      </c>
      <c r="C90" s="43">
        <v>12.540063139999996</v>
      </c>
      <c r="D90" s="363">
        <v>5.108830498149985</v>
      </c>
      <c r="E90" s="327">
        <f>'příjmy+výdaje SR leden-aktuální'!E85</f>
        <v>21.453483058999993</v>
      </c>
      <c r="F90" s="49">
        <f t="shared" si="12"/>
        <v>16.344652560850008</v>
      </c>
      <c r="G90" s="49">
        <f t="shared" si="13"/>
        <v>8.913419918999997</v>
      </c>
      <c r="H90" s="33">
        <f t="shared" si="14"/>
        <v>419.9294352546782</v>
      </c>
      <c r="I90" s="348">
        <f t="shared" si="15"/>
        <v>171.0795457685391</v>
      </c>
      <c r="J90" s="366"/>
    </row>
    <row r="91" spans="2:10" ht="15.75" customHeight="1" thickBot="1">
      <c r="B91" s="174" t="s">
        <v>65</v>
      </c>
      <c r="C91" s="371">
        <v>-50</v>
      </c>
      <c r="D91" s="372">
        <v>2.9439462380689747</v>
      </c>
      <c r="E91" s="373">
        <f>'příjmy+výdaje SR leden-aktuální'!E86</f>
        <v>-40</v>
      </c>
      <c r="F91" s="132">
        <f t="shared" si="12"/>
        <v>-42.943946238068975</v>
      </c>
      <c r="G91" s="76">
        <f t="shared" si="13"/>
        <v>10</v>
      </c>
      <c r="H91" s="374">
        <f>E91/D91*100</f>
        <v>-1358.7204644823012</v>
      </c>
      <c r="I91" s="375">
        <f t="shared" si="15"/>
        <v>80</v>
      </c>
      <c r="J91" s="376"/>
    </row>
    <row r="92" spans="2:11" ht="12.75" customHeight="1">
      <c r="B92" s="126" t="s">
        <v>134</v>
      </c>
      <c r="C92" s="127"/>
      <c r="D92" s="128"/>
      <c r="E92" s="68"/>
      <c r="F92" s="68"/>
      <c r="G92" s="68"/>
      <c r="H92" s="69"/>
      <c r="I92" s="69"/>
      <c r="K92" s="8"/>
    </row>
    <row r="93" spans="2:11" ht="12.75" customHeight="1">
      <c r="B93" s="126" t="s">
        <v>109</v>
      </c>
      <c r="C93" s="127"/>
      <c r="D93" s="128"/>
      <c r="E93" s="68"/>
      <c r="F93" s="68"/>
      <c r="G93" s="68"/>
      <c r="H93" s="69"/>
      <c r="I93" s="69"/>
      <c r="K93" s="8"/>
    </row>
    <row r="94" spans="3:11" ht="12.75" customHeight="1">
      <c r="C94" s="127"/>
      <c r="D94" s="128"/>
      <c r="E94" s="68"/>
      <c r="F94" s="68"/>
      <c r="G94" s="68"/>
      <c r="H94" s="69"/>
      <c r="I94" s="69"/>
      <c r="K94" s="8"/>
    </row>
    <row r="95" spans="2:11" ht="12.75" customHeight="1">
      <c r="B95" s="70"/>
      <c r="C95" s="377"/>
      <c r="D95" s="128"/>
      <c r="E95" s="68"/>
      <c r="F95" s="68"/>
      <c r="G95" s="68"/>
      <c r="H95" s="69"/>
      <c r="I95" s="69"/>
      <c r="K95" s="8"/>
    </row>
    <row r="96" spans="2:7" ht="12.75" customHeight="1">
      <c r="B96" s="19"/>
      <c r="C96" s="377"/>
      <c r="D96" s="19"/>
      <c r="E96" s="22"/>
      <c r="F96" s="23"/>
      <c r="G96" s="23"/>
    </row>
    <row r="97" spans="2:9" ht="12.75" customHeight="1">
      <c r="B97" s="19"/>
      <c r="C97" s="378"/>
      <c r="D97" s="19"/>
      <c r="E97" s="22"/>
      <c r="F97" s="23"/>
      <c r="G97" s="23"/>
      <c r="H97" s="8"/>
      <c r="I97" s="8"/>
    </row>
    <row r="98" spans="2:9" ht="12.75">
      <c r="B98" s="19"/>
      <c r="C98" s="379"/>
      <c r="D98" s="8"/>
      <c r="E98" s="23"/>
      <c r="F98" s="23"/>
      <c r="G98" s="8"/>
      <c r="H98" s="8"/>
      <c r="I98" s="8"/>
    </row>
    <row r="99" ht="12.75">
      <c r="C99" s="379"/>
    </row>
    <row r="100" spans="2:7" ht="12.75">
      <c r="B100" s="8"/>
      <c r="C100" s="8"/>
      <c r="D100" s="8"/>
      <c r="G100" s="24"/>
    </row>
    <row r="104" ht="12.75">
      <c r="G104" s="67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