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tabRatio="628" activeTab="4"/>
  </bookViews>
  <sheets>
    <sheet name="MF" sheetId="1" r:id="rId1"/>
    <sheet name="ÚFO" sheetId="2" r:id="rId2"/>
    <sheet name="GŘC" sheetId="3" r:id="rId3"/>
    <sheet name="ÚZSVM" sheetId="4" r:id="rId4"/>
    <sheet name="Kapitola MF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<sst xmlns="http://schemas.openxmlformats.org/spreadsheetml/2006/main" count="763" uniqueCount="184">
  <si>
    <t>Rozpočet</t>
  </si>
  <si>
    <t xml:space="preserve">              </t>
  </si>
  <si>
    <t>Příjmy</t>
  </si>
  <si>
    <t>Běžné  výdaje</t>
  </si>
  <si>
    <t>Výdaje</t>
  </si>
  <si>
    <t>z toho:</t>
  </si>
  <si>
    <t>Druh</t>
  </si>
  <si>
    <t>z toho :</t>
  </si>
  <si>
    <t>platy zam a ost. platby za prov. práci</t>
  </si>
  <si>
    <t>pojistné</t>
  </si>
  <si>
    <t>příděl</t>
  </si>
  <si>
    <t>ostatní</t>
  </si>
  <si>
    <t>Programy</t>
  </si>
  <si>
    <t>rozpoč.</t>
  </si>
  <si>
    <t>nedaňové</t>
  </si>
  <si>
    <t>pojistné na soc.zab.</t>
  </si>
  <si>
    <t xml:space="preserve">                 z toho:</t>
  </si>
  <si>
    <t>FKSP</t>
  </si>
  <si>
    <t>soc.</t>
  </si>
  <si>
    <t>celkem</t>
  </si>
  <si>
    <t>příprava</t>
  </si>
  <si>
    <t>opatření</t>
  </si>
  <si>
    <t>číslo</t>
  </si>
  <si>
    <t>kapitálové</t>
  </si>
  <si>
    <t>platy</t>
  </si>
  <si>
    <t>OPPP</t>
  </si>
  <si>
    <t>dávky</t>
  </si>
  <si>
    <t>výdaje</t>
  </si>
  <si>
    <t>programy</t>
  </si>
  <si>
    <t>politika</t>
  </si>
  <si>
    <t>(kód)</t>
  </si>
  <si>
    <t>rozp. opatření</t>
  </si>
  <si>
    <t>přij.dotace</t>
  </si>
  <si>
    <t>důch.p.</t>
  </si>
  <si>
    <t>situace</t>
  </si>
  <si>
    <t>Rozp.opatření č.</t>
  </si>
  <si>
    <t>Rozp. op. 1. čtvrtl.</t>
  </si>
  <si>
    <t>Rozp. op. 2. čtvrtl.</t>
  </si>
  <si>
    <t>Rozp. op. 3. čtvrtl.</t>
  </si>
  <si>
    <t>Rozp. op. 4.čtvrtl.</t>
  </si>
  <si>
    <t>Rozp. op. celkem</t>
  </si>
  <si>
    <t>Vysvětlivky:</t>
  </si>
  <si>
    <t>kód 1</t>
  </si>
  <si>
    <t>rozpočtová opatření provedená v kompetenci ústředního orgánu (nemění se závazné ukazatele kapitoly)</t>
  </si>
  <si>
    <t>kód 3</t>
  </si>
  <si>
    <t>rozpočtová opatření provedená  na základě návrhu resortu schvalovaná Ministerstvem financí (změna závazných ukazatelů kapitoly)</t>
  </si>
  <si>
    <t>kód 5</t>
  </si>
  <si>
    <t>rozpočtové opatření provedená  na základě usnesení vlády o úpravě celkových objemů schváleného státního rozpočtu ČR (tento kód se používá dle dispozic MF)</t>
  </si>
  <si>
    <t>běžné</t>
  </si>
  <si>
    <t>Rozp. op. 4. čtvrtl.</t>
  </si>
  <si>
    <t>Běžné výdaje</t>
  </si>
  <si>
    <t>Rozp. op.4.čtvrtl.</t>
  </si>
  <si>
    <t>mimo</t>
  </si>
  <si>
    <t xml:space="preserve"> věcné výdaje</t>
  </si>
  <si>
    <t>z toho rezerva ÚFO</t>
  </si>
  <si>
    <t xml:space="preserve"> </t>
  </si>
  <si>
    <t>Kapitálové</t>
  </si>
  <si>
    <t>investičního majetku</t>
  </si>
  <si>
    <t>Programy reprodukce</t>
  </si>
  <si>
    <t>proti-</t>
  </si>
  <si>
    <t>Společ.</t>
  </si>
  <si>
    <t>drogová</t>
  </si>
  <si>
    <t>na kriz.</t>
  </si>
  <si>
    <t>EU</t>
  </si>
  <si>
    <t>PHARE</t>
  </si>
  <si>
    <t xml:space="preserve"> rezerva ÚFO</t>
  </si>
  <si>
    <t>z toho</t>
  </si>
  <si>
    <t>platy PBS</t>
  </si>
  <si>
    <t>Správa</t>
  </si>
  <si>
    <t>zasedání</t>
  </si>
  <si>
    <t>Finanční</t>
  </si>
  <si>
    <t>Seminář</t>
  </si>
  <si>
    <t>daní</t>
  </si>
  <si>
    <t>GŘ cel.spr.</t>
  </si>
  <si>
    <t xml:space="preserve">majetku </t>
  </si>
  <si>
    <t>zab .pl.</t>
  </si>
  <si>
    <t>progr.</t>
  </si>
  <si>
    <t>progr.EU</t>
  </si>
  <si>
    <t>mechan.</t>
  </si>
  <si>
    <t>o zkuš. ČR</t>
  </si>
  <si>
    <t>Evrop. fórum</t>
  </si>
  <si>
    <t>a cel</t>
  </si>
  <si>
    <t>zemí EU</t>
  </si>
  <si>
    <t>státu</t>
  </si>
  <si>
    <t>úkolů</t>
  </si>
  <si>
    <t>Transit.</t>
  </si>
  <si>
    <t>EHP/</t>
  </si>
  <si>
    <t xml:space="preserve"> s finanční</t>
  </si>
  <si>
    <t>o znalostní</t>
  </si>
  <si>
    <t>Tur.,ES</t>
  </si>
  <si>
    <t>a zastup.</t>
  </si>
  <si>
    <t>ústř.org.</t>
  </si>
  <si>
    <t>Facility</t>
  </si>
  <si>
    <t>Norsko</t>
  </si>
  <si>
    <t>architekt.</t>
  </si>
  <si>
    <t>ekonomice</t>
  </si>
  <si>
    <t>Schvál. rozp.2006</t>
  </si>
  <si>
    <t>`</t>
  </si>
  <si>
    <t>č.1 - čj. 10 557</t>
  </si>
  <si>
    <t>č.1a)</t>
  </si>
  <si>
    <t>č.2 - čj. 14 627</t>
  </si>
  <si>
    <t>č.3 - čj. 23 551</t>
  </si>
  <si>
    <t>č.4 - čj. 28 544</t>
  </si>
  <si>
    <t>č.5 - čj. 32 255</t>
  </si>
  <si>
    <t>č.6 - čj. 32 913</t>
  </si>
  <si>
    <t>č.7 - čj. 35 682</t>
  </si>
  <si>
    <t>7 a)</t>
  </si>
  <si>
    <t>č.8 - čj. 37 637</t>
  </si>
  <si>
    <t>č.9 - čj. 35 183</t>
  </si>
  <si>
    <t>9 a)</t>
  </si>
  <si>
    <t>č.10 - čj. 39 542</t>
  </si>
  <si>
    <t>10 a)</t>
  </si>
  <si>
    <t>č.11 - čj. 43 561</t>
  </si>
  <si>
    <t>č.12 - čj. 48 869</t>
  </si>
  <si>
    <t>11a)</t>
  </si>
  <si>
    <t>č.13 - čj. 50 998</t>
  </si>
  <si>
    <t>13a</t>
  </si>
  <si>
    <t>č.14 - čj. 53 280</t>
  </si>
  <si>
    <t>č.15 - čj. 56 142</t>
  </si>
  <si>
    <t>č.16 - čj. 46 829</t>
  </si>
  <si>
    <t>16 a)</t>
  </si>
  <si>
    <t>č.17 - čj. 58 339</t>
  </si>
  <si>
    <t>č.18 - čj. 59 994</t>
  </si>
  <si>
    <t>č.19 - čj. 60 296</t>
  </si>
  <si>
    <t>č.20 - čj. 61 306</t>
  </si>
  <si>
    <t>č.21 - čj. 61 307</t>
  </si>
  <si>
    <t>21 a)</t>
  </si>
  <si>
    <t>č.22 - čj. 63 171</t>
  </si>
  <si>
    <t>č.23 - čj. 60 440</t>
  </si>
  <si>
    <t>č.24 - čj. 65 335</t>
  </si>
  <si>
    <t>č.25 - čj. 65 336</t>
  </si>
  <si>
    <t>č.26 - čj. 65 631</t>
  </si>
  <si>
    <t>26 a)</t>
  </si>
  <si>
    <t>č.27 - čj. 67 830</t>
  </si>
  <si>
    <t>č.28 - čj. 69 206</t>
  </si>
  <si>
    <t>č.29 - čj. 69 879</t>
  </si>
  <si>
    <t>č.30 - čj. 69 449</t>
  </si>
  <si>
    <t>č.31 - čj. 72 697</t>
  </si>
  <si>
    <t>č. 31a)</t>
  </si>
  <si>
    <t>č. 31 b)</t>
  </si>
  <si>
    <t>č. 42 - čj. 89 085</t>
  </si>
  <si>
    <t>č.32 - čj. 75 781</t>
  </si>
  <si>
    <t>č.33 - čj. 78 259</t>
  </si>
  <si>
    <t>č.34 - čj.65 532</t>
  </si>
  <si>
    <t>č.35 - čj.78 260</t>
  </si>
  <si>
    <t>č.36 - čj.80 506</t>
  </si>
  <si>
    <t>č.37 - čj.77 914</t>
  </si>
  <si>
    <t>č.38 - čj.83 159</t>
  </si>
  <si>
    <t>č.39 - čj.85 701</t>
  </si>
  <si>
    <t>č.41 - čj. 90 485</t>
  </si>
  <si>
    <t>č.42 - čj. 89 085</t>
  </si>
  <si>
    <t>č.40 - čj. 69 450</t>
  </si>
  <si>
    <t>č. 31b)</t>
  </si>
  <si>
    <t>Upr. rozp. k  31. 12.</t>
  </si>
  <si>
    <t>Přehled rozpočtových opatření k  31. 12. 2006 - kapitola  312 celkem</t>
  </si>
  <si>
    <t>Přehled rozpočtových opatření k 31. 12.  2006 - Ministerstvo financí</t>
  </si>
  <si>
    <t>Přehled rozpočtových opatření k  31. 12.  2006 - územní finanční orgány</t>
  </si>
  <si>
    <t>Přehled rozpočtových opatření k  31. 12.  2006 - Generální ředitelství cel</t>
  </si>
  <si>
    <t>Přehled rozpočtových opatření k  31. 12.  2006 - Úřad pro zastupování státu ve věcech majetkových</t>
  </si>
  <si>
    <t>č.43 - čj.99 077</t>
  </si>
  <si>
    <t>č.44 - čj. 93 232</t>
  </si>
  <si>
    <t>44 a)</t>
  </si>
  <si>
    <t>č.45 - čj. 99 611</t>
  </si>
  <si>
    <t>č.46 - čj.101 563</t>
  </si>
  <si>
    <t>č.46- čj.101 563</t>
  </si>
  <si>
    <t>46 a)</t>
  </si>
  <si>
    <t>č.47 - čj.103 763</t>
  </si>
  <si>
    <t>č.48 - čj.105 655</t>
  </si>
  <si>
    <t>48 a)</t>
  </si>
  <si>
    <t>č.49 - čj.107 708</t>
  </si>
  <si>
    <t>č.50 - čj.107 817</t>
  </si>
  <si>
    <t>č.51 - čj.109 012</t>
  </si>
  <si>
    <t>č.52 - čj.110 808</t>
  </si>
  <si>
    <t>č.53 - čj.111 199</t>
  </si>
  <si>
    <t>č.55 - čj.111 982</t>
  </si>
  <si>
    <t>č.56 - čj.112 377</t>
  </si>
  <si>
    <t>56a)</t>
  </si>
  <si>
    <t xml:space="preserve">                                                                                                                    </t>
  </si>
  <si>
    <t>č.54 - čj.111 644</t>
  </si>
  <si>
    <t>Příloha č. 1 a)</t>
  </si>
  <si>
    <t>Příloha č. 1 b)</t>
  </si>
  <si>
    <t>Příloha č. 1 c)</t>
  </si>
  <si>
    <t>Příloha č. 1 d)</t>
  </si>
  <si>
    <t>Příloha č.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</si>
</sst>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,##0;\-\ #,##0"/>
    <numFmt numFmtId="165" formatCode="\+#,##0;\-#,##0"/>
    <numFmt numFmtId="166" formatCode="#,##0;[Red]#,##0"/>
    <numFmt numFmtId="167" formatCode="0;[Red]0"/>
    <numFmt numFmtId="168" formatCode="#,##0_ ;[Red]\-#,##0\ "/>
    <numFmt numFmtId="169" formatCode="\+#,##0;\-#,##0,"/>
    <numFmt numFmtId="170" formatCode="#,##0_ ;\-#,##0\ 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sz val="10"/>
      <color indexed="56"/>
      <name val="Arial CE"/>
      <family val="2"/>
    </font>
    <font>
      <b/>
      <sz val="10"/>
      <color indexed="12"/>
      <name val="Arial CE"/>
      <family val="2"/>
    </font>
    <font>
      <b/>
      <u val="single"/>
      <sz val="10"/>
      <color indexed="12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otted"/>
    </border>
    <border>
      <left style="thin"/>
      <right style="thin"/>
      <top style="dotted"/>
      <bottom style="medium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dotted"/>
      <bottom style="medium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 style="medium"/>
      <top style="dott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165" fontId="0" fillId="0" borderId="10" xfId="0" applyNumberFormat="1" applyBorder="1" applyAlignment="1">
      <alignment horizontal="right"/>
    </xf>
    <xf numFmtId="166" fontId="0" fillId="0" borderId="2" xfId="0" applyNumberForma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0" fillId="0" borderId="2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165" fontId="0" fillId="0" borderId="27" xfId="0" applyNumberFormat="1" applyBorder="1" applyAlignment="1">
      <alignment horizontal="right"/>
    </xf>
    <xf numFmtId="165" fontId="0" fillId="0" borderId="28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9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22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0" fontId="0" fillId="0" borderId="1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21" xfId="0" applyFont="1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8" fillId="0" borderId="0" xfId="0" applyFont="1" applyAlignment="1">
      <alignment horizontal="centerContinuous"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left"/>
    </xf>
    <xf numFmtId="3" fontId="0" fillId="0" borderId="7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8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34" xfId="0" applyFont="1" applyBorder="1" applyAlignment="1">
      <alignment horizontal="centerContinuous"/>
    </xf>
    <xf numFmtId="3" fontId="0" fillId="0" borderId="35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66" fontId="1" fillId="0" borderId="2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0" fillId="0" borderId="36" xfId="0" applyNumberFormat="1" applyBorder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6" fontId="0" fillId="0" borderId="39" xfId="0" applyNumberFormat="1" applyBorder="1" applyAlignment="1">
      <alignment/>
    </xf>
    <xf numFmtId="0" fontId="0" fillId="0" borderId="4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5" fontId="0" fillId="0" borderId="35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5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1" fillId="0" borderId="6" xfId="0" applyFont="1" applyBorder="1" applyAlignment="1">
      <alignment horizontal="centerContinuous"/>
    </xf>
    <xf numFmtId="3" fontId="0" fillId="0" borderId="36" xfId="0" applyNumberFormat="1" applyBorder="1" applyAlignment="1">
      <alignment/>
    </xf>
    <xf numFmtId="3" fontId="0" fillId="0" borderId="34" xfId="0" applyNumberFormat="1" applyBorder="1" applyAlignment="1">
      <alignment/>
    </xf>
    <xf numFmtId="166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1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35" xfId="0" applyNumberFormat="1" applyBorder="1" applyAlignment="1">
      <alignment/>
    </xf>
    <xf numFmtId="169" fontId="0" fillId="0" borderId="41" xfId="0" applyNumberFormat="1" applyBorder="1" applyAlignment="1">
      <alignment/>
    </xf>
    <xf numFmtId="169" fontId="0" fillId="0" borderId="42" xfId="0" applyNumberFormat="1" applyBorder="1" applyAlignment="1">
      <alignment/>
    </xf>
    <xf numFmtId="165" fontId="1" fillId="0" borderId="43" xfId="0" applyNumberFormat="1" applyFont="1" applyBorder="1" applyAlignment="1">
      <alignment horizontal="right"/>
    </xf>
    <xf numFmtId="165" fontId="1" fillId="0" borderId="44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165" fontId="1" fillId="0" borderId="47" xfId="0" applyNumberFormat="1" applyFon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0" fillId="0" borderId="48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7" xfId="0" applyNumberFormat="1" applyBorder="1" applyAlignment="1">
      <alignment horizontal="right"/>
    </xf>
    <xf numFmtId="165" fontId="0" fillId="0" borderId="18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37" xfId="0" applyNumberFormat="1" applyBorder="1" applyAlignment="1">
      <alignment/>
    </xf>
    <xf numFmtId="0" fontId="0" fillId="0" borderId="49" xfId="0" applyBorder="1" applyAlignment="1">
      <alignment horizontal="center"/>
    </xf>
    <xf numFmtId="165" fontId="0" fillId="0" borderId="41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49" xfId="0" applyNumberFormat="1" applyBorder="1" applyAlignment="1">
      <alignment/>
    </xf>
    <xf numFmtId="169" fontId="0" fillId="0" borderId="52" xfId="0" applyNumberFormat="1" applyBorder="1" applyAlignment="1">
      <alignment/>
    </xf>
    <xf numFmtId="0" fontId="0" fillId="0" borderId="49" xfId="0" applyNumberFormat="1" applyBorder="1" applyAlignment="1">
      <alignment horizontal="center"/>
    </xf>
    <xf numFmtId="0" fontId="0" fillId="0" borderId="41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41" xfId="0" applyNumberFormat="1" applyBorder="1" applyAlignment="1">
      <alignment/>
    </xf>
    <xf numFmtId="169" fontId="0" fillId="0" borderId="51" xfId="0" applyNumberFormat="1" applyBorder="1" applyAlignment="1">
      <alignment/>
    </xf>
    <xf numFmtId="0" fontId="0" fillId="0" borderId="53" xfId="0" applyBorder="1" applyAlignment="1">
      <alignment horizontal="center"/>
    </xf>
    <xf numFmtId="0" fontId="1" fillId="0" borderId="53" xfId="0" applyFont="1" applyBorder="1" applyAlignment="1">
      <alignment horizontal="left"/>
    </xf>
    <xf numFmtId="165" fontId="1" fillId="0" borderId="54" xfId="0" applyNumberFormat="1" applyFont="1" applyBorder="1" applyAlignment="1">
      <alignment/>
    </xf>
    <xf numFmtId="165" fontId="1" fillId="0" borderId="55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1" fillId="0" borderId="53" xfId="0" applyNumberFormat="1" applyFont="1" applyBorder="1" applyAlignment="1">
      <alignment/>
    </xf>
    <xf numFmtId="169" fontId="1" fillId="0" borderId="54" xfId="0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165" fontId="1" fillId="0" borderId="41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165" fontId="1" fillId="0" borderId="49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5" fontId="1" fillId="0" borderId="54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 horizontal="right"/>
    </xf>
    <xf numFmtId="165" fontId="1" fillId="0" borderId="50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165" fontId="1" fillId="0" borderId="34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/>
    </xf>
    <xf numFmtId="0" fontId="0" fillId="0" borderId="57" xfId="0" applyBorder="1" applyAlignment="1">
      <alignment/>
    </xf>
    <xf numFmtId="3" fontId="1" fillId="0" borderId="36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69" fontId="1" fillId="0" borderId="5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0" fillId="0" borderId="23" xfId="0" applyBorder="1" applyAlignment="1">
      <alignment horizontal="center"/>
    </xf>
    <xf numFmtId="165" fontId="1" fillId="0" borderId="58" xfId="0" applyNumberFormat="1" applyFont="1" applyBorder="1" applyAlignment="1">
      <alignment horizontal="right"/>
    </xf>
    <xf numFmtId="165" fontId="1" fillId="0" borderId="59" xfId="0" applyNumberFormat="1" applyFont="1" applyBorder="1" applyAlignment="1">
      <alignment horizontal="right"/>
    </xf>
    <xf numFmtId="0" fontId="0" fillId="0" borderId="60" xfId="0" applyBorder="1" applyAlignment="1">
      <alignment/>
    </xf>
    <xf numFmtId="0" fontId="0" fillId="0" borderId="26" xfId="0" applyBorder="1" applyAlignment="1">
      <alignment horizontal="center"/>
    </xf>
    <xf numFmtId="166" fontId="1" fillId="0" borderId="2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 horizontal="right" vertical="justify"/>
    </xf>
    <xf numFmtId="165" fontId="1" fillId="0" borderId="61" xfId="0" applyNumberFormat="1" applyFont="1" applyBorder="1" applyAlignment="1">
      <alignment horizontal="right"/>
    </xf>
    <xf numFmtId="165" fontId="0" fillId="0" borderId="38" xfId="0" applyNumberFormat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4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67" xfId="0" applyNumberFormat="1" applyBorder="1" applyAlignment="1">
      <alignment horizontal="right"/>
    </xf>
    <xf numFmtId="1" fontId="0" fillId="0" borderId="56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68" xfId="0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169" fontId="0" fillId="0" borderId="34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64" fontId="0" fillId="0" borderId="25" xfId="0" applyNumberFormat="1" applyBorder="1" applyAlignment="1">
      <alignment horizontal="right"/>
    </xf>
    <xf numFmtId="3" fontId="0" fillId="0" borderId="49" xfId="0" applyNumberFormat="1" applyBorder="1" applyAlignment="1">
      <alignment horizontal="center"/>
    </xf>
    <xf numFmtId="0" fontId="0" fillId="0" borderId="20" xfId="0" applyBorder="1" applyAlignment="1">
      <alignment/>
    </xf>
    <xf numFmtId="165" fontId="0" fillId="0" borderId="69" xfId="0" applyNumberFormat="1" applyBorder="1" applyAlignment="1">
      <alignment horizontal="right"/>
    </xf>
    <xf numFmtId="165" fontId="0" fillId="0" borderId="70" xfId="0" applyNumberFormat="1" applyBorder="1" applyAlignment="1">
      <alignment horizontal="right"/>
    </xf>
    <xf numFmtId="170" fontId="0" fillId="0" borderId="51" xfId="0" applyNumberForma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0" fillId="0" borderId="71" xfId="0" applyNumberForma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5" fontId="0" fillId="0" borderId="51" xfId="0" applyNumberFormat="1" applyBorder="1" applyAlignment="1">
      <alignment horizontal="right"/>
    </xf>
    <xf numFmtId="164" fontId="0" fillId="0" borderId="2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165" fontId="1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73" xfId="0" applyFont="1" applyBorder="1" applyAlignment="1">
      <alignment horizontal="center"/>
    </xf>
    <xf numFmtId="166" fontId="1" fillId="0" borderId="74" xfId="0" applyNumberFormat="1" applyFont="1" applyBorder="1" applyAlignment="1">
      <alignment horizontal="right"/>
    </xf>
    <xf numFmtId="166" fontId="1" fillId="0" borderId="45" xfId="0" applyNumberFormat="1" applyFont="1" applyBorder="1" applyAlignment="1">
      <alignment horizontal="right"/>
    </xf>
    <xf numFmtId="165" fontId="1" fillId="0" borderId="75" xfId="0" applyNumberFormat="1" applyFont="1" applyBorder="1" applyAlignment="1">
      <alignment horizontal="right"/>
    </xf>
    <xf numFmtId="165" fontId="1" fillId="0" borderId="7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6" fontId="1" fillId="0" borderId="74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166" fontId="1" fillId="0" borderId="45" xfId="0" applyNumberFormat="1" applyFont="1" applyBorder="1" applyAlignment="1">
      <alignment/>
    </xf>
    <xf numFmtId="165" fontId="0" fillId="0" borderId="76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1" fillId="0" borderId="47" xfId="0" applyNumberFormat="1" applyFont="1" applyBorder="1" applyAlignment="1">
      <alignment/>
    </xf>
    <xf numFmtId="165" fontId="0" fillId="0" borderId="77" xfId="0" applyNumberFormat="1" applyBorder="1" applyAlignment="1">
      <alignment/>
    </xf>
    <xf numFmtId="3" fontId="1" fillId="0" borderId="35" xfId="0" applyNumberFormat="1" applyFont="1" applyBorder="1" applyAlignment="1">
      <alignment/>
    </xf>
    <xf numFmtId="165" fontId="0" fillId="0" borderId="65" xfId="0" applyNumberFormat="1" applyBorder="1" applyAlignment="1">
      <alignment horizontal="right"/>
    </xf>
    <xf numFmtId="165" fontId="0" fillId="0" borderId="78" xfId="0" applyNumberFormat="1" applyBorder="1" applyAlignment="1">
      <alignment/>
    </xf>
    <xf numFmtId="165" fontId="0" fillId="0" borderId="38" xfId="0" applyNumberFormat="1" applyBorder="1" applyAlignment="1">
      <alignment horizontal="right"/>
    </xf>
    <xf numFmtId="169" fontId="0" fillId="0" borderId="50" xfId="0" applyNumberFormat="1" applyBorder="1" applyAlignment="1">
      <alignment/>
    </xf>
    <xf numFmtId="169" fontId="0" fillId="0" borderId="8" xfId="0" applyNumberFormat="1" applyBorder="1" applyAlignment="1">
      <alignment/>
    </xf>
    <xf numFmtId="165" fontId="0" fillId="0" borderId="34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78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0" fontId="0" fillId="0" borderId="79" xfId="0" applyBorder="1" applyAlignment="1">
      <alignment horizontal="center"/>
    </xf>
    <xf numFmtId="166" fontId="1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80" xfId="0" applyBorder="1" applyAlignment="1">
      <alignment horizontal="center"/>
    </xf>
    <xf numFmtId="0" fontId="0" fillId="0" borderId="7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69" fontId="0" fillId="0" borderId="49" xfId="0" applyNumberFormat="1" applyBorder="1" applyAlignment="1">
      <alignment/>
    </xf>
    <xf numFmtId="165" fontId="0" fillId="0" borderId="81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165" fontId="0" fillId="0" borderId="54" xfId="0" applyNumberFormat="1" applyBorder="1" applyAlignment="1">
      <alignment/>
    </xf>
    <xf numFmtId="165" fontId="0" fillId="0" borderId="56" xfId="0" applyNumberFormat="1" applyBorder="1" applyAlignment="1">
      <alignment/>
    </xf>
    <xf numFmtId="0" fontId="5" fillId="0" borderId="49" xfId="0" applyFont="1" applyBorder="1" applyAlignment="1">
      <alignment horizontal="left"/>
    </xf>
    <xf numFmtId="0" fontId="5" fillId="0" borderId="49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65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65" xfId="0" applyNumberFormat="1" applyBorder="1" applyAlignment="1">
      <alignment/>
    </xf>
    <xf numFmtId="164" fontId="0" fillId="0" borderId="65" xfId="0" applyNumberFormat="1" applyBorder="1" applyAlignment="1">
      <alignment/>
    </xf>
    <xf numFmtId="165" fontId="0" fillId="0" borderId="19" xfId="0" applyNumberFormat="1" applyBorder="1" applyAlignment="1">
      <alignment horizontal="right"/>
    </xf>
    <xf numFmtId="165" fontId="0" fillId="0" borderId="40" xfId="0" applyNumberFormat="1" applyBorder="1" applyAlignment="1">
      <alignment horizontal="right"/>
    </xf>
    <xf numFmtId="3" fontId="0" fillId="0" borderId="84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82" xfId="0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165" fontId="0" fillId="0" borderId="53" xfId="0" applyNumberFormat="1" applyBorder="1" applyAlignment="1">
      <alignment/>
    </xf>
    <xf numFmtId="169" fontId="0" fillId="0" borderId="64" xfId="0" applyNumberFormat="1" applyBorder="1" applyAlignment="1">
      <alignment/>
    </xf>
    <xf numFmtId="0" fontId="0" fillId="0" borderId="54" xfId="0" applyBorder="1" applyAlignment="1">
      <alignment/>
    </xf>
    <xf numFmtId="165" fontId="0" fillId="0" borderId="71" xfId="0" applyNumberFormat="1" applyBorder="1" applyAlignment="1">
      <alignment horizontal="right"/>
    </xf>
    <xf numFmtId="165" fontId="0" fillId="0" borderId="65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85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1" fillId="0" borderId="86" xfId="0" applyNumberFormat="1" applyFont="1" applyBorder="1" applyAlignment="1">
      <alignment horizontal="right"/>
    </xf>
    <xf numFmtId="165" fontId="1" fillId="0" borderId="62" xfId="0" applyNumberFormat="1" applyFont="1" applyBorder="1" applyAlignment="1">
      <alignment/>
    </xf>
    <xf numFmtId="165" fontId="1" fillId="0" borderId="64" xfId="0" applyNumberFormat="1" applyFont="1" applyBorder="1" applyAlignment="1">
      <alignment/>
    </xf>
    <xf numFmtId="165" fontId="1" fillId="0" borderId="68" xfId="0" applyNumberFormat="1" applyFont="1" applyBorder="1" applyAlignment="1">
      <alignment/>
    </xf>
    <xf numFmtId="165" fontId="1" fillId="0" borderId="85" xfId="0" applyNumberFormat="1" applyFont="1" applyBorder="1" applyAlignment="1">
      <alignment/>
    </xf>
    <xf numFmtId="165" fontId="1" fillId="0" borderId="68" xfId="0" applyNumberFormat="1" applyFont="1" applyBorder="1" applyAlignment="1">
      <alignment horizontal="right"/>
    </xf>
    <xf numFmtId="165" fontId="1" fillId="0" borderId="71" xfId="0" applyNumberFormat="1" applyFont="1" applyBorder="1" applyAlignment="1">
      <alignment horizontal="right"/>
    </xf>
    <xf numFmtId="0" fontId="0" fillId="0" borderId="87" xfId="0" applyBorder="1" applyAlignment="1">
      <alignment horizontal="center"/>
    </xf>
    <xf numFmtId="165" fontId="1" fillId="0" borderId="84" xfId="0" applyNumberFormat="1" applyFont="1" applyBorder="1" applyAlignment="1">
      <alignment horizontal="right"/>
    </xf>
    <xf numFmtId="165" fontId="1" fillId="0" borderId="88" xfId="0" applyNumberFormat="1" applyFont="1" applyBorder="1" applyAlignment="1">
      <alignment horizontal="right"/>
    </xf>
    <xf numFmtId="165" fontId="1" fillId="0" borderId="89" xfId="0" applyNumberFormat="1" applyFont="1" applyBorder="1" applyAlignment="1">
      <alignment/>
    </xf>
    <xf numFmtId="165" fontId="1" fillId="0" borderId="90" xfId="0" applyNumberFormat="1" applyFont="1" applyBorder="1" applyAlignment="1">
      <alignment/>
    </xf>
    <xf numFmtId="165" fontId="1" fillId="0" borderId="91" xfId="0" applyNumberFormat="1" applyFont="1" applyBorder="1" applyAlignment="1">
      <alignment horizontal="right"/>
    </xf>
    <xf numFmtId="3" fontId="1" fillId="0" borderId="84" xfId="0" applyNumberFormat="1" applyFont="1" applyBorder="1" applyAlignment="1">
      <alignment/>
    </xf>
    <xf numFmtId="165" fontId="1" fillId="0" borderId="85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5" fontId="0" fillId="0" borderId="92" xfId="0" applyNumberFormat="1" applyBorder="1" applyAlignment="1">
      <alignment horizontal="right"/>
    </xf>
    <xf numFmtId="165" fontId="1" fillId="0" borderId="68" xfId="0" applyNumberFormat="1" applyFont="1" applyFill="1" applyBorder="1" applyAlignment="1">
      <alignment horizontal="right"/>
    </xf>
    <xf numFmtId="165" fontId="1" fillId="0" borderId="84" xfId="0" applyNumberFormat="1" applyFont="1" applyBorder="1" applyAlignment="1">
      <alignment/>
    </xf>
    <xf numFmtId="165" fontId="1" fillId="0" borderId="88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5" fontId="1" fillId="0" borderId="87" xfId="0" applyNumberFormat="1" applyFont="1" applyBorder="1" applyAlignment="1">
      <alignment/>
    </xf>
    <xf numFmtId="165" fontId="1" fillId="0" borderId="41" xfId="0" applyNumberFormat="1" applyFont="1" applyFill="1" applyBorder="1" applyAlignment="1">
      <alignment horizontal="right"/>
    </xf>
    <xf numFmtId="165" fontId="1" fillId="0" borderId="50" xfId="0" applyNumberFormat="1" applyFont="1" applyFill="1" applyBorder="1" applyAlignment="1">
      <alignment horizontal="right"/>
    </xf>
    <xf numFmtId="165" fontId="1" fillId="0" borderId="85" xfId="0" applyNumberFormat="1" applyFont="1" applyFill="1" applyBorder="1" applyAlignment="1">
      <alignment horizontal="right"/>
    </xf>
    <xf numFmtId="165" fontId="1" fillId="0" borderId="51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65" fontId="0" fillId="0" borderId="93" xfId="0" applyNumberFormat="1" applyBorder="1" applyAlignment="1">
      <alignment/>
    </xf>
    <xf numFmtId="0" fontId="1" fillId="0" borderId="94" xfId="0" applyFont="1" applyBorder="1" applyAlignment="1">
      <alignment horizontal="left"/>
    </xf>
    <xf numFmtId="0" fontId="0" fillId="0" borderId="60" xfId="0" applyBorder="1" applyAlignment="1">
      <alignment/>
    </xf>
    <xf numFmtId="0" fontId="1" fillId="0" borderId="3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9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96" xfId="0" applyFont="1" applyBorder="1" applyAlignment="1">
      <alignment horizontal="left"/>
    </xf>
    <xf numFmtId="0" fontId="1" fillId="0" borderId="60" xfId="0" applyFont="1" applyBorder="1" applyAlignment="1" applyProtection="1">
      <alignment horizontal="left"/>
      <protection locked="0"/>
    </xf>
    <xf numFmtId="165" fontId="0" fillId="0" borderId="69" xfId="0" applyNumberFormat="1" applyBorder="1" applyAlignment="1">
      <alignment/>
    </xf>
    <xf numFmtId="0" fontId="0" fillId="0" borderId="49" xfId="0" applyFont="1" applyBorder="1" applyAlignment="1">
      <alignment horizontal="center"/>
    </xf>
    <xf numFmtId="165" fontId="1" fillId="0" borderId="47" xfId="0" applyNumberFormat="1" applyFont="1" applyBorder="1" applyAlignment="1">
      <alignment/>
    </xf>
    <xf numFmtId="169" fontId="1" fillId="0" borderId="43" xfId="0" applyNumberFormat="1" applyFont="1" applyBorder="1" applyAlignment="1">
      <alignment/>
    </xf>
    <xf numFmtId="165" fontId="0" fillId="0" borderId="85" xfId="0" applyNumberFormat="1" applyBorder="1" applyAlignment="1">
      <alignment/>
    </xf>
    <xf numFmtId="165" fontId="0" fillId="0" borderId="68" xfId="0" applyNumberFormat="1" applyBorder="1" applyAlignment="1">
      <alignment horizontal="right"/>
    </xf>
    <xf numFmtId="3" fontId="1" fillId="0" borderId="97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9" fontId="0" fillId="0" borderId="8" xfId="0" applyNumberForma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68" xfId="0" applyNumberFormat="1" applyFont="1" applyBorder="1" applyAlignment="1">
      <alignment/>
    </xf>
    <xf numFmtId="169" fontId="0" fillId="0" borderId="49" xfId="0" applyNumberFormat="1" applyBorder="1" applyAlignment="1">
      <alignment horizontal="right"/>
    </xf>
    <xf numFmtId="165" fontId="1" fillId="0" borderId="92" xfId="0" applyNumberFormat="1" applyFont="1" applyBorder="1" applyAlignment="1">
      <alignment horizontal="right"/>
    </xf>
    <xf numFmtId="165" fontId="1" fillId="0" borderId="74" xfId="0" applyNumberFormat="1" applyFont="1" applyBorder="1" applyAlignment="1">
      <alignment horizontal="right"/>
    </xf>
    <xf numFmtId="165" fontId="1" fillId="0" borderId="49" xfId="0" applyNumberFormat="1" applyFont="1" applyBorder="1" applyAlignment="1">
      <alignment horizontal="right"/>
    </xf>
    <xf numFmtId="165" fontId="0" fillId="0" borderId="98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99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165" fontId="1" fillId="0" borderId="100" xfId="0" applyNumberFormat="1" applyFont="1" applyBorder="1" applyAlignment="1">
      <alignment horizontal="right"/>
    </xf>
    <xf numFmtId="3" fontId="0" fillId="0" borderId="52" xfId="0" applyNumberFormat="1" applyBorder="1" applyAlignment="1">
      <alignment/>
    </xf>
    <xf numFmtId="3" fontId="0" fillId="0" borderId="101" xfId="0" applyNumberFormat="1" applyBorder="1" applyAlignment="1">
      <alignment/>
    </xf>
    <xf numFmtId="165" fontId="0" fillId="0" borderId="4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169" fontId="0" fillId="0" borderId="102" xfId="0" applyNumberFormat="1" applyBorder="1" applyAlignment="1">
      <alignment/>
    </xf>
    <xf numFmtId="165" fontId="1" fillId="0" borderId="13" xfId="0" applyNumberFormat="1" applyFont="1" applyBorder="1" applyAlignment="1">
      <alignment horizontal="right"/>
    </xf>
    <xf numFmtId="165" fontId="1" fillId="0" borderId="103" xfId="0" applyNumberFormat="1" applyFont="1" applyBorder="1" applyAlignment="1">
      <alignment horizontal="right"/>
    </xf>
    <xf numFmtId="3" fontId="0" fillId="0" borderId="104" xfId="0" applyNumberFormat="1" applyBorder="1" applyAlignment="1">
      <alignment/>
    </xf>
    <xf numFmtId="165" fontId="1" fillId="0" borderId="16" xfId="0" applyNumberFormat="1" applyFont="1" applyBorder="1" applyAlignment="1">
      <alignment horizontal="right"/>
    </xf>
    <xf numFmtId="166" fontId="1" fillId="0" borderId="16" xfId="0" applyNumberFormat="1" applyFont="1" applyBorder="1" applyAlignment="1">
      <alignment horizontal="right"/>
    </xf>
    <xf numFmtId="165" fontId="0" fillId="0" borderId="68" xfId="0" applyNumberFormat="1" applyBorder="1" applyAlignment="1">
      <alignment/>
    </xf>
    <xf numFmtId="165" fontId="0" fillId="0" borderId="105" xfId="0" applyNumberFormat="1" applyBorder="1" applyAlignment="1">
      <alignment horizontal="right"/>
    </xf>
    <xf numFmtId="166" fontId="1" fillId="0" borderId="86" xfId="0" applyNumberFormat="1" applyFont="1" applyBorder="1" applyAlignment="1">
      <alignment horizontal="right"/>
    </xf>
    <xf numFmtId="165" fontId="0" fillId="0" borderId="106" xfId="0" applyNumberFormat="1" applyBorder="1" applyAlignment="1">
      <alignment horizontal="right"/>
    </xf>
    <xf numFmtId="169" fontId="0" fillId="0" borderId="32" xfId="0" applyNumberFormat="1" applyBorder="1" applyAlignment="1">
      <alignment/>
    </xf>
    <xf numFmtId="170" fontId="0" fillId="0" borderId="12" xfId="0" applyNumberFormat="1" applyBorder="1" applyAlignment="1">
      <alignment/>
    </xf>
    <xf numFmtId="165" fontId="1" fillId="0" borderId="62" xfId="0" applyNumberFormat="1" applyFont="1" applyBorder="1" applyAlignment="1">
      <alignment horizontal="right"/>
    </xf>
    <xf numFmtId="169" fontId="0" fillId="0" borderId="70" xfId="0" applyNumberFormat="1" applyBorder="1" applyAlignment="1">
      <alignment horizontal="right"/>
    </xf>
    <xf numFmtId="165" fontId="0" fillId="0" borderId="74" xfId="0" applyNumberFormat="1" applyBorder="1" applyAlignment="1">
      <alignment horizontal="right"/>
    </xf>
    <xf numFmtId="165" fontId="1" fillId="0" borderId="75" xfId="0" applyNumberFormat="1" applyFont="1" applyBorder="1" applyAlignment="1">
      <alignment horizontal="right" vertical="justify"/>
    </xf>
    <xf numFmtId="0" fontId="5" fillId="0" borderId="87" xfId="0" applyNumberFormat="1" applyFont="1" applyBorder="1" applyAlignment="1">
      <alignment horizontal="left"/>
    </xf>
    <xf numFmtId="165" fontId="0" fillId="0" borderId="49" xfId="0" applyNumberFormat="1" applyBorder="1" applyAlignment="1">
      <alignment horizontal="right"/>
    </xf>
    <xf numFmtId="165" fontId="0" fillId="0" borderId="41" xfId="0" applyNumberFormat="1" applyBorder="1" applyAlignment="1">
      <alignment horizontal="right"/>
    </xf>
    <xf numFmtId="165" fontId="1" fillId="0" borderId="70" xfId="0" applyNumberFormat="1" applyFont="1" applyBorder="1" applyAlignment="1">
      <alignment horizontal="right"/>
    </xf>
    <xf numFmtId="165" fontId="0" fillId="0" borderId="50" xfId="0" applyNumberFormat="1" applyBorder="1" applyAlignment="1">
      <alignment horizontal="right"/>
    </xf>
    <xf numFmtId="165" fontId="0" fillId="0" borderId="51" xfId="0" applyNumberFormat="1" applyBorder="1" applyAlignment="1">
      <alignment/>
    </xf>
    <xf numFmtId="165" fontId="0" fillId="0" borderId="41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07" xfId="0" applyFont="1" applyBorder="1" applyAlignment="1">
      <alignment horizontal="center"/>
    </xf>
    <xf numFmtId="0" fontId="0" fillId="0" borderId="16" xfId="0" applyFont="1" applyBorder="1" applyAlignment="1">
      <alignment horizontal="centerContinuous"/>
    </xf>
    <xf numFmtId="3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/>
    </xf>
    <xf numFmtId="165" fontId="1" fillId="0" borderId="89" xfId="0" applyNumberFormat="1" applyFont="1" applyBorder="1" applyAlignment="1">
      <alignment horizontal="right"/>
    </xf>
    <xf numFmtId="165" fontId="1" fillId="0" borderId="97" xfId="0" applyNumberFormat="1" applyFont="1" applyBorder="1" applyAlignment="1">
      <alignment horizontal="right"/>
    </xf>
    <xf numFmtId="165" fontId="0" fillId="0" borderId="70" xfId="0" applyNumberFormat="1" applyBorder="1" applyAlignment="1">
      <alignment/>
    </xf>
    <xf numFmtId="165" fontId="0" fillId="0" borderId="93" xfId="0" applyNumberForma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8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65" fontId="0" fillId="0" borderId="109" xfId="0" applyNumberFormat="1" applyBorder="1" applyAlignment="1">
      <alignment/>
    </xf>
    <xf numFmtId="165" fontId="0" fillId="0" borderId="110" xfId="0" applyNumberFormat="1" applyBorder="1" applyAlignment="1">
      <alignment/>
    </xf>
    <xf numFmtId="165" fontId="0" fillId="0" borderId="33" xfId="0" applyNumberFormat="1" applyBorder="1" applyAlignment="1">
      <alignment horizontal="right"/>
    </xf>
    <xf numFmtId="165" fontId="0" fillId="0" borderId="93" xfId="0" applyNumberFormat="1" applyBorder="1" applyAlignment="1">
      <alignment horizontal="right"/>
    </xf>
    <xf numFmtId="165" fontId="0" fillId="0" borderId="111" xfId="0" applyNumberFormat="1" applyBorder="1" applyAlignment="1">
      <alignment horizontal="right"/>
    </xf>
    <xf numFmtId="165" fontId="0" fillId="0" borderId="82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0" fillId="0" borderId="27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165" fontId="0" fillId="0" borderId="87" xfId="0" applyNumberFormat="1" applyBorder="1" applyAlignment="1">
      <alignment/>
    </xf>
    <xf numFmtId="0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65" fontId="1" fillId="0" borderId="49" xfId="0" applyNumberFormat="1" applyFont="1" applyBorder="1" applyAlignment="1">
      <alignment/>
    </xf>
    <xf numFmtId="165" fontId="1" fillId="0" borderId="87" xfId="0" applyNumberFormat="1" applyFont="1" applyBorder="1" applyAlignment="1">
      <alignment horizontal="right"/>
    </xf>
    <xf numFmtId="165" fontId="1" fillId="0" borderId="49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 horizontal="right"/>
    </xf>
    <xf numFmtId="165" fontId="0" fillId="0" borderId="49" xfId="0" applyNumberFormat="1" applyBorder="1" applyAlignment="1">
      <alignment/>
    </xf>
    <xf numFmtId="165" fontId="0" fillId="0" borderId="81" xfId="0" applyNumberForma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70" fontId="0" fillId="0" borderId="49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165" fontId="1" fillId="0" borderId="23" xfId="0" applyNumberFormat="1" applyFont="1" applyBorder="1" applyAlignment="1">
      <alignment horizontal="right" vertical="justify"/>
    </xf>
    <xf numFmtId="166" fontId="11" fillId="0" borderId="2" xfId="0" applyNumberFormat="1" applyFont="1" applyBorder="1" applyAlignment="1">
      <alignment horizontal="right"/>
    </xf>
    <xf numFmtId="165" fontId="0" fillId="0" borderId="53" xfId="0" applyNumberFormat="1" applyBorder="1" applyAlignment="1">
      <alignment/>
    </xf>
    <xf numFmtId="3" fontId="1" fillId="0" borderId="5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1" fillId="0" borderId="63" xfId="0" applyNumberFormat="1" applyFont="1" applyBorder="1" applyAlignment="1">
      <alignment/>
    </xf>
    <xf numFmtId="165" fontId="1" fillId="0" borderId="71" xfId="0" applyNumberFormat="1" applyFont="1" applyBorder="1" applyAlignment="1">
      <alignment/>
    </xf>
    <xf numFmtId="165" fontId="1" fillId="0" borderId="112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3" fontId="0" fillId="0" borderId="93" xfId="0" applyNumberFormat="1" applyBorder="1" applyAlignment="1">
      <alignment/>
    </xf>
    <xf numFmtId="3" fontId="0" fillId="0" borderId="70" xfId="0" applyNumberFormat="1" applyBorder="1" applyAlignment="1">
      <alignment/>
    </xf>
    <xf numFmtId="165" fontId="1" fillId="0" borderId="105" xfId="0" applyNumberFormat="1" applyFont="1" applyBorder="1" applyAlignment="1">
      <alignment horizontal="right"/>
    </xf>
    <xf numFmtId="169" fontId="0" fillId="0" borderId="111" xfId="0" applyNumberFormat="1" applyBorder="1" applyAlignment="1">
      <alignment/>
    </xf>
    <xf numFmtId="165" fontId="1" fillId="0" borderId="113" xfId="0" applyNumberFormat="1" applyFont="1" applyBorder="1" applyAlignment="1">
      <alignment horizontal="right"/>
    </xf>
    <xf numFmtId="3" fontId="0" fillId="0" borderId="114" xfId="0" applyNumberFormat="1" applyBorder="1" applyAlignment="1">
      <alignment/>
    </xf>
    <xf numFmtId="165" fontId="1" fillId="0" borderId="99" xfId="0" applyNumberFormat="1" applyFont="1" applyBorder="1" applyAlignment="1">
      <alignment horizontal="right"/>
    </xf>
    <xf numFmtId="166" fontId="1" fillId="0" borderId="99" xfId="0" applyNumberFormat="1" applyFont="1" applyBorder="1" applyAlignment="1">
      <alignment horizontal="right"/>
    </xf>
    <xf numFmtId="165" fontId="0" fillId="0" borderId="70" xfId="0" applyNumberFormat="1" applyBorder="1" applyAlignment="1">
      <alignment/>
    </xf>
    <xf numFmtId="165" fontId="0" fillId="0" borderId="115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81" xfId="0" applyBorder="1" applyAlignment="1">
      <alignment horizontal="center"/>
    </xf>
    <xf numFmtId="0" fontId="1" fillId="0" borderId="81" xfId="0" applyFont="1" applyBorder="1" applyAlignment="1">
      <alignment horizontal="left"/>
    </xf>
    <xf numFmtId="165" fontId="1" fillId="0" borderId="52" xfId="0" applyNumberFormat="1" applyFont="1" applyBorder="1" applyAlignment="1">
      <alignment horizontal="right"/>
    </xf>
    <xf numFmtId="165" fontId="1" fillId="0" borderId="116" xfId="0" applyNumberFormat="1" applyFont="1" applyBorder="1" applyAlignment="1">
      <alignment horizontal="right"/>
    </xf>
    <xf numFmtId="165" fontId="0" fillId="0" borderId="102" xfId="0" applyNumberFormat="1" applyBorder="1" applyAlignment="1">
      <alignment horizontal="right"/>
    </xf>
    <xf numFmtId="165" fontId="1" fillId="0" borderId="81" xfId="0" applyNumberFormat="1" applyFont="1" applyBorder="1" applyAlignment="1">
      <alignment horizontal="right"/>
    </xf>
    <xf numFmtId="165" fontId="13" fillId="0" borderId="41" xfId="0" applyNumberFormat="1" applyFont="1" applyBorder="1" applyAlignment="1">
      <alignment horizontal="right"/>
    </xf>
    <xf numFmtId="165" fontId="12" fillId="0" borderId="68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 horizontal="right"/>
    </xf>
    <xf numFmtId="165" fontId="0" fillId="0" borderId="68" xfId="0" applyNumberFormat="1" applyFont="1" applyBorder="1" applyAlignment="1">
      <alignment horizontal="right"/>
    </xf>
    <xf numFmtId="165" fontId="13" fillId="0" borderId="85" xfId="0" applyNumberFormat="1" applyFont="1" applyBorder="1" applyAlignment="1">
      <alignment/>
    </xf>
    <xf numFmtId="165" fontId="13" fillId="0" borderId="68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12" fillId="0" borderId="39" xfId="0" applyNumberFormat="1" applyFont="1" applyBorder="1" applyAlignment="1">
      <alignment/>
    </xf>
    <xf numFmtId="165" fontId="0" fillId="0" borderId="57" xfId="0" applyNumberFormat="1" applyBorder="1" applyAlignment="1">
      <alignment horizontal="right"/>
    </xf>
    <xf numFmtId="165" fontId="0" fillId="0" borderId="60" xfId="0" applyNumberFormat="1" applyBorder="1" applyAlignment="1">
      <alignment horizontal="right"/>
    </xf>
    <xf numFmtId="165" fontId="1" fillId="0" borderId="117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0" fillId="0" borderId="25" xfId="0" applyNumberFormat="1" applyFont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165" fontId="1" fillId="0" borderId="64" xfId="0" applyNumberFormat="1" applyFont="1" applyBorder="1" applyAlignment="1">
      <alignment horizontal="right"/>
    </xf>
    <xf numFmtId="0" fontId="1" fillId="0" borderId="92" xfId="0" applyFont="1" applyBorder="1" applyAlignment="1">
      <alignment horizontal="right"/>
    </xf>
    <xf numFmtId="165" fontId="1" fillId="0" borderId="67" xfId="0" applyNumberFormat="1" applyFont="1" applyBorder="1" applyAlignment="1">
      <alignment horizontal="right"/>
    </xf>
    <xf numFmtId="0" fontId="12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1" fillId="0" borderId="3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8" xfId="0" applyNumberFormat="1" applyBorder="1" applyAlignment="1">
      <alignment/>
    </xf>
    <xf numFmtId="166" fontId="1" fillId="0" borderId="67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4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166" fontId="1" fillId="0" borderId="14" xfId="0" applyNumberFormat="1" applyFont="1" applyBorder="1" applyAlignment="1">
      <alignment/>
    </xf>
    <xf numFmtId="165" fontId="0" fillId="0" borderId="116" xfId="0" applyNumberFormat="1" applyBorder="1" applyAlignment="1">
      <alignment horizontal="right"/>
    </xf>
    <xf numFmtId="0" fontId="15" fillId="0" borderId="34" xfId="0" applyFont="1" applyFill="1" applyBorder="1" applyAlignment="1">
      <alignment horizontal="center"/>
    </xf>
    <xf numFmtId="169" fontId="0" fillId="0" borderId="116" xfId="0" applyNumberFormat="1" applyBorder="1" applyAlignment="1">
      <alignment/>
    </xf>
    <xf numFmtId="165" fontId="1" fillId="0" borderId="118" xfId="0" applyNumberFormat="1" applyFont="1" applyBorder="1" applyAlignment="1">
      <alignment horizontal="right"/>
    </xf>
    <xf numFmtId="3" fontId="0" fillId="0" borderId="119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0" fontId="0" fillId="0" borderId="55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3" xfId="0" applyNumberForma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169" fontId="0" fillId="0" borderId="19" xfId="0" applyNumberFormat="1" applyBorder="1" applyAlignment="1">
      <alignment/>
    </xf>
    <xf numFmtId="165" fontId="14" fillId="0" borderId="7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5" fontId="0" fillId="0" borderId="69" xfId="0" applyNumberFormat="1" applyFont="1" applyBorder="1" applyAlignment="1">
      <alignment horizontal="right"/>
    </xf>
    <xf numFmtId="169" fontId="0" fillId="0" borderId="51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169" fontId="0" fillId="0" borderId="85" xfId="0" applyNumberFormat="1" applyBorder="1" applyAlignment="1">
      <alignment/>
    </xf>
    <xf numFmtId="3" fontId="0" fillId="0" borderId="85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9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9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9" fontId="0" fillId="0" borderId="49" xfId="0" applyNumberFormat="1" applyFont="1" applyBorder="1" applyAlignment="1">
      <alignment/>
    </xf>
    <xf numFmtId="169" fontId="0" fillId="0" borderId="6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164" fontId="0" fillId="0" borderId="25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4" fontId="0" fillId="0" borderId="65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6" fontId="1" fillId="2" borderId="2" xfId="0" applyNumberFormat="1" applyFont="1" applyFill="1" applyBorder="1" applyAlignment="1">
      <alignment/>
    </xf>
    <xf numFmtId="166" fontId="1" fillId="2" borderId="47" xfId="0" applyNumberFormat="1" applyFont="1" applyFill="1" applyBorder="1" applyAlignment="1">
      <alignment/>
    </xf>
    <xf numFmtId="166" fontId="1" fillId="2" borderId="45" xfId="0" applyNumberFormat="1" applyFont="1" applyFill="1" applyBorder="1" applyAlignment="1">
      <alignment/>
    </xf>
    <xf numFmtId="166" fontId="1" fillId="2" borderId="35" xfId="0" applyNumberFormat="1" applyFont="1" applyFill="1" applyBorder="1" applyAlignment="1">
      <alignment/>
    </xf>
    <xf numFmtId="166" fontId="1" fillId="2" borderId="74" xfId="0" applyNumberFormat="1" applyFont="1" applyFill="1" applyBorder="1" applyAlignment="1">
      <alignment/>
    </xf>
    <xf numFmtId="166" fontId="1" fillId="2" borderId="14" xfId="0" applyNumberFormat="1" applyFont="1" applyFill="1" applyBorder="1" applyAlignment="1">
      <alignment/>
    </xf>
    <xf numFmtId="0" fontId="14" fillId="0" borderId="49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4" xfId="0" applyFont="1" applyFill="1" applyBorder="1" applyAlignment="1">
      <alignment/>
    </xf>
    <xf numFmtId="164" fontId="0" fillId="0" borderId="51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42" xfId="0" applyNumberFormat="1" applyBorder="1" applyAlignment="1">
      <alignment horizontal="right"/>
    </xf>
    <xf numFmtId="166" fontId="0" fillId="0" borderId="34" xfId="0" applyNumberFormat="1" applyBorder="1" applyAlignment="1">
      <alignment horizontal="right"/>
    </xf>
    <xf numFmtId="165" fontId="0" fillId="0" borderId="42" xfId="0" applyNumberFormat="1" applyBorder="1" applyAlignment="1">
      <alignment/>
    </xf>
    <xf numFmtId="165" fontId="0" fillId="0" borderId="3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164" fontId="18" fillId="0" borderId="65" xfId="0" applyNumberFormat="1" applyFont="1" applyBorder="1" applyAlignment="1">
      <alignment/>
    </xf>
    <xf numFmtId="164" fontId="18" fillId="0" borderId="25" xfId="0" applyNumberFormat="1" applyFont="1" applyBorder="1" applyAlignment="1">
      <alignment horizontal="right"/>
    </xf>
    <xf numFmtId="165" fontId="18" fillId="0" borderId="19" xfId="0" applyNumberFormat="1" applyFont="1" applyBorder="1" applyAlignment="1">
      <alignment horizontal="right"/>
    </xf>
    <xf numFmtId="3" fontId="18" fillId="0" borderId="65" xfId="0" applyNumberFormat="1" applyFont="1" applyBorder="1" applyAlignment="1">
      <alignment/>
    </xf>
    <xf numFmtId="3" fontId="14" fillId="0" borderId="49" xfId="0" applyNumberFormat="1" applyFont="1" applyBorder="1" applyAlignment="1">
      <alignment horizontal="center"/>
    </xf>
    <xf numFmtId="170" fontId="0" fillId="0" borderId="19" xfId="0" applyNumberFormat="1" applyBorder="1" applyAlignment="1">
      <alignment/>
    </xf>
    <xf numFmtId="169" fontId="14" fillId="0" borderId="65" xfId="0" applyNumberFormat="1" applyFont="1" applyBorder="1" applyAlignment="1">
      <alignment/>
    </xf>
    <xf numFmtId="164" fontId="14" fillId="0" borderId="25" xfId="0" applyNumberFormat="1" applyFont="1" applyBorder="1" applyAlignment="1">
      <alignment horizontal="right"/>
    </xf>
    <xf numFmtId="165" fontId="14" fillId="0" borderId="19" xfId="0" applyNumberFormat="1" applyFont="1" applyBorder="1" applyAlignment="1">
      <alignment horizontal="right"/>
    </xf>
    <xf numFmtId="169" fontId="0" fillId="0" borderId="65" xfId="0" applyNumberFormat="1" applyFont="1" applyBorder="1" applyAlignment="1">
      <alignment/>
    </xf>
    <xf numFmtId="3" fontId="18" fillId="0" borderId="49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right"/>
    </xf>
    <xf numFmtId="165" fontId="0" fillId="0" borderId="71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/>
    </xf>
    <xf numFmtId="3" fontId="0" fillId="0" borderId="71" xfId="0" applyNumberFormat="1" applyBorder="1" applyAlignment="1">
      <alignment horizontal="right"/>
    </xf>
    <xf numFmtId="3" fontId="0" fillId="0" borderId="89" xfId="0" applyNumberFormat="1" applyBorder="1" applyAlignment="1">
      <alignment/>
    </xf>
    <xf numFmtId="3" fontId="0" fillId="0" borderId="68" xfId="0" applyNumberFormat="1" applyBorder="1" applyAlignment="1">
      <alignment/>
    </xf>
    <xf numFmtId="169" fontId="0" fillId="0" borderId="68" xfId="0" applyNumberFormat="1" applyBorder="1" applyAlignment="1">
      <alignment/>
    </xf>
    <xf numFmtId="0" fontId="0" fillId="0" borderId="68" xfId="0" applyNumberFormat="1" applyBorder="1" applyAlignment="1">
      <alignment/>
    </xf>
    <xf numFmtId="169" fontId="0" fillId="0" borderId="14" xfId="0" applyNumberFormat="1" applyBorder="1" applyAlignment="1">
      <alignment/>
    </xf>
    <xf numFmtId="3" fontId="1" fillId="0" borderId="75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69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9" fontId="0" fillId="0" borderId="28" xfId="0" applyNumberFormat="1" applyBorder="1" applyAlignment="1">
      <alignment/>
    </xf>
    <xf numFmtId="164" fontId="0" fillId="0" borderId="68" xfId="0" applyNumberFormat="1" applyBorder="1" applyAlignment="1">
      <alignment/>
    </xf>
    <xf numFmtId="169" fontId="0" fillId="0" borderId="120" xfId="0" applyNumberFormat="1" applyBorder="1" applyAlignment="1">
      <alignment/>
    </xf>
    <xf numFmtId="3" fontId="0" fillId="0" borderId="112" xfId="0" applyNumberFormat="1" applyBorder="1" applyAlignment="1">
      <alignment/>
    </xf>
    <xf numFmtId="169" fontId="1" fillId="0" borderId="45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169" fontId="0" fillId="0" borderId="71" xfId="0" applyNumberFormat="1" applyBorder="1" applyAlignment="1">
      <alignment/>
    </xf>
    <xf numFmtId="0" fontId="0" fillId="0" borderId="71" xfId="0" applyNumberFormat="1" applyBorder="1" applyAlignment="1">
      <alignment/>
    </xf>
    <xf numFmtId="169" fontId="0" fillId="0" borderId="16" xfId="0" applyNumberFormat="1" applyBorder="1" applyAlignment="1">
      <alignment/>
    </xf>
    <xf numFmtId="3" fontId="1" fillId="0" borderId="45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9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169" fontId="0" fillId="0" borderId="78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06" xfId="0" applyNumberFormat="1" applyBorder="1" applyAlignment="1">
      <alignment/>
    </xf>
    <xf numFmtId="0" fontId="0" fillId="0" borderId="68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1" xfId="0" applyNumberFormat="1" applyBorder="1" applyAlignment="1">
      <alignment/>
    </xf>
    <xf numFmtId="165" fontId="0" fillId="0" borderId="12" xfId="0" applyNumberFormat="1" applyFon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169" fontId="14" fillId="0" borderId="51" xfId="0" applyNumberFormat="1" applyFont="1" applyBorder="1" applyAlignment="1">
      <alignment/>
    </xf>
    <xf numFmtId="165" fontId="0" fillId="0" borderId="93" xfId="0" applyNumberFormat="1" applyFont="1" applyBorder="1" applyAlignment="1">
      <alignment/>
    </xf>
    <xf numFmtId="165" fontId="14" fillId="0" borderId="49" xfId="0" applyNumberFormat="1" applyFont="1" applyBorder="1" applyAlignment="1">
      <alignment/>
    </xf>
    <xf numFmtId="165" fontId="0" fillId="0" borderId="49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32" xfId="0" applyNumberFormat="1" applyBorder="1" applyAlignment="1">
      <alignment/>
    </xf>
    <xf numFmtId="165" fontId="1" fillId="0" borderId="4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5" fillId="0" borderId="4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83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3" fontId="0" fillId="0" borderId="38" xfId="0" applyNumberFormat="1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102" xfId="0" applyNumberFormat="1" applyBorder="1" applyAlignment="1">
      <alignment/>
    </xf>
    <xf numFmtId="169" fontId="0" fillId="0" borderId="121" xfId="0" applyNumberFormat="1" applyBorder="1" applyAlignment="1">
      <alignment/>
    </xf>
    <xf numFmtId="169" fontId="0" fillId="0" borderId="117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165" fontId="1" fillId="0" borderId="40" xfId="0" applyNumberFormat="1" applyFont="1" applyBorder="1" applyAlignment="1">
      <alignment horizontal="right"/>
    </xf>
    <xf numFmtId="165" fontId="1" fillId="0" borderId="122" xfId="0" applyNumberFormat="1" applyFont="1" applyBorder="1" applyAlignment="1">
      <alignment horizontal="right"/>
    </xf>
    <xf numFmtId="3" fontId="1" fillId="0" borderId="103" xfId="0" applyNumberFormat="1" applyFont="1" applyBorder="1" applyAlignment="1">
      <alignment/>
    </xf>
    <xf numFmtId="165" fontId="1" fillId="0" borderId="123" xfId="0" applyNumberFormat="1" applyFont="1" applyBorder="1" applyAlignment="1">
      <alignment horizontal="right"/>
    </xf>
    <xf numFmtId="3" fontId="0" fillId="0" borderId="124" xfId="0" applyNumberFormat="1" applyBorder="1" applyAlignment="1">
      <alignment/>
    </xf>
    <xf numFmtId="3" fontId="0" fillId="0" borderId="125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166" fontId="1" fillId="0" borderId="18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166" fontId="1" fillId="0" borderId="67" xfId="0" applyNumberFormat="1" applyFon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40" xfId="0" applyNumberFormat="1" applyBorder="1" applyAlignment="1">
      <alignment horizontal="right"/>
    </xf>
    <xf numFmtId="165" fontId="0" fillId="0" borderId="126" xfId="0" applyNumberForma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127" xfId="0" applyNumberFormat="1" applyBorder="1" applyAlignment="1">
      <alignment horizontal="right"/>
    </xf>
    <xf numFmtId="3" fontId="0" fillId="0" borderId="106" xfId="0" applyNumberFormat="1" applyBorder="1" applyAlignment="1">
      <alignment/>
    </xf>
    <xf numFmtId="165" fontId="0" fillId="0" borderId="76" xfId="0" applyNumberForma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3" fontId="0" fillId="0" borderId="92" xfId="0" applyNumberFormat="1" applyBorder="1" applyAlignment="1">
      <alignment/>
    </xf>
    <xf numFmtId="3" fontId="0" fillId="0" borderId="92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165" fontId="0" fillId="0" borderId="92" xfId="0" applyNumberFormat="1" applyBorder="1" applyAlignment="1">
      <alignment/>
    </xf>
    <xf numFmtId="169" fontId="0" fillId="0" borderId="69" xfId="0" applyNumberForma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1" fillId="0" borderId="128" xfId="0" applyNumberFormat="1" applyFont="1" applyBorder="1" applyAlignment="1">
      <alignment horizontal="right"/>
    </xf>
    <xf numFmtId="165" fontId="1" fillId="0" borderId="100" xfId="0" applyNumberFormat="1" applyFont="1" applyBorder="1" applyAlignment="1">
      <alignment horizontal="right" vertical="justify"/>
    </xf>
    <xf numFmtId="165" fontId="0" fillId="0" borderId="82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71" xfId="0" applyNumberFormat="1" applyBorder="1" applyAlignment="1">
      <alignment/>
    </xf>
    <xf numFmtId="165" fontId="1" fillId="0" borderId="121" xfId="0" applyNumberFormat="1" applyFont="1" applyBorder="1" applyAlignment="1">
      <alignment horizontal="right"/>
    </xf>
    <xf numFmtId="165" fontId="1" fillId="0" borderId="102" xfId="0" applyNumberFormat="1" applyFont="1" applyBorder="1" applyAlignment="1">
      <alignment horizontal="right"/>
    </xf>
    <xf numFmtId="0" fontId="1" fillId="0" borderId="56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165" fontId="1" fillId="0" borderId="129" xfId="0" applyNumberFormat="1" applyFont="1" applyBorder="1" applyAlignment="1">
      <alignment horizontal="right"/>
    </xf>
    <xf numFmtId="165" fontId="1" fillId="0" borderId="130" xfId="0" applyNumberFormat="1" applyFont="1" applyBorder="1" applyAlignment="1">
      <alignment horizontal="right"/>
    </xf>
    <xf numFmtId="3" fontId="1" fillId="0" borderId="130" xfId="0" applyNumberFormat="1" applyFont="1" applyBorder="1" applyAlignment="1">
      <alignment/>
    </xf>
    <xf numFmtId="165" fontId="1" fillId="0" borderId="131" xfId="0" applyNumberFormat="1" applyFont="1" applyBorder="1" applyAlignment="1">
      <alignment horizontal="right"/>
    </xf>
    <xf numFmtId="165" fontId="0" fillId="0" borderId="56" xfId="0" applyNumberFormat="1" applyBorder="1" applyAlignment="1">
      <alignment/>
    </xf>
    <xf numFmtId="165" fontId="0" fillId="0" borderId="51" xfId="0" applyNumberFormat="1" applyFont="1" applyBorder="1" applyAlignment="1">
      <alignment/>
    </xf>
    <xf numFmtId="165" fontId="0" fillId="0" borderId="85" xfId="0" applyNumberFormat="1" applyFont="1" applyBorder="1" applyAlignment="1">
      <alignment horizontal="right"/>
    </xf>
    <xf numFmtId="165" fontId="0" fillId="0" borderId="7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65" fontId="1" fillId="0" borderId="100" xfId="0" applyNumberFormat="1" applyFont="1" applyBorder="1" applyAlignment="1">
      <alignment/>
    </xf>
    <xf numFmtId="169" fontId="0" fillId="0" borderId="92" xfId="0" applyNumberFormat="1" applyBorder="1" applyAlignment="1">
      <alignment/>
    </xf>
    <xf numFmtId="165" fontId="1" fillId="0" borderId="82" xfId="0" applyNumberFormat="1" applyFont="1" applyBorder="1" applyAlignment="1">
      <alignment/>
    </xf>
    <xf numFmtId="165" fontId="1" fillId="0" borderId="92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5" fontId="1" fillId="0" borderId="132" xfId="0" applyNumberFormat="1" applyFont="1" applyBorder="1" applyAlignment="1">
      <alignment/>
    </xf>
    <xf numFmtId="165" fontId="1" fillId="0" borderId="74" xfId="0" applyNumberFormat="1" applyFont="1" applyBorder="1" applyAlignment="1">
      <alignment/>
    </xf>
    <xf numFmtId="165" fontId="0" fillId="0" borderId="133" xfId="0" applyNumberFormat="1" applyBorder="1" applyAlignment="1">
      <alignment/>
    </xf>
    <xf numFmtId="165" fontId="0" fillId="0" borderId="31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165" fontId="1" fillId="0" borderId="6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5" fontId="1" fillId="0" borderId="112" xfId="0" applyNumberFormat="1" applyFont="1" applyBorder="1" applyAlignment="1">
      <alignment/>
    </xf>
    <xf numFmtId="169" fontId="1" fillId="0" borderId="112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67" xfId="0" applyNumberFormat="1" applyFont="1" applyBorder="1" applyAlignment="1">
      <alignment/>
    </xf>
    <xf numFmtId="166" fontId="1" fillId="2" borderId="18" xfId="0" applyNumberFormat="1" applyFont="1" applyFill="1" applyBorder="1" applyAlignment="1">
      <alignment/>
    </xf>
    <xf numFmtId="166" fontId="1" fillId="2" borderId="16" xfId="0" applyNumberFormat="1" applyFont="1" applyFill="1" applyBorder="1" applyAlignment="1">
      <alignment/>
    </xf>
    <xf numFmtId="165" fontId="1" fillId="2" borderId="16" xfId="0" applyNumberFormat="1" applyFont="1" applyFill="1" applyBorder="1" applyAlignment="1">
      <alignment/>
    </xf>
    <xf numFmtId="166" fontId="1" fillId="2" borderId="67" xfId="0" applyNumberFormat="1" applyFont="1" applyFill="1" applyBorder="1" applyAlignment="1">
      <alignment/>
    </xf>
    <xf numFmtId="166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67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3" xfId="0" applyNumberFormat="1" applyBorder="1" applyAlignment="1">
      <alignment/>
    </xf>
    <xf numFmtId="169" fontId="0" fillId="0" borderId="126" xfId="0" applyNumberFormat="1" applyBorder="1" applyAlignment="1">
      <alignment/>
    </xf>
    <xf numFmtId="169" fontId="0" fillId="0" borderId="38" xfId="0" applyNumberFormat="1" applyBorder="1" applyAlignment="1">
      <alignment/>
    </xf>
    <xf numFmtId="169" fontId="0" fillId="0" borderId="66" xfId="0" applyNumberFormat="1" applyBorder="1" applyAlignment="1">
      <alignment/>
    </xf>
    <xf numFmtId="165" fontId="0" fillId="0" borderId="127" xfId="0" applyNumberFormat="1" applyBorder="1" applyAlignment="1">
      <alignment/>
    </xf>
    <xf numFmtId="165" fontId="0" fillId="0" borderId="106" xfId="0" applyNumberFormat="1" applyBorder="1" applyAlignment="1">
      <alignment/>
    </xf>
    <xf numFmtId="165" fontId="14" fillId="0" borderId="7" xfId="0" applyNumberFormat="1" applyFont="1" applyBorder="1" applyAlignment="1">
      <alignment/>
    </xf>
    <xf numFmtId="165" fontId="14" fillId="0" borderId="51" xfId="0" applyNumberFormat="1" applyFont="1" applyBorder="1" applyAlignment="1">
      <alignment/>
    </xf>
    <xf numFmtId="165" fontId="14" fillId="0" borderId="68" xfId="0" applyNumberFormat="1" applyFont="1" applyBorder="1" applyAlignment="1">
      <alignment/>
    </xf>
    <xf numFmtId="165" fontId="14" fillId="0" borderId="9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165" fontId="0" fillId="0" borderId="121" xfId="0" applyNumberFormat="1" applyBorder="1" applyAlignment="1">
      <alignment horizontal="right"/>
    </xf>
    <xf numFmtId="165" fontId="0" fillId="0" borderId="117" xfId="0" applyNumberFormat="1" applyBorder="1" applyAlignment="1">
      <alignment horizontal="right"/>
    </xf>
    <xf numFmtId="165" fontId="0" fillId="0" borderId="85" xfId="0" applyNumberForma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5" fontId="14" fillId="0" borderId="41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165" fontId="0" fillId="0" borderId="41" xfId="0" applyNumberFormat="1" applyFont="1" applyBorder="1" applyAlignment="1">
      <alignment horizontal="right"/>
    </xf>
    <xf numFmtId="165" fontId="0" fillId="0" borderId="7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169" fontId="14" fillId="0" borderId="8" xfId="0" applyNumberFormat="1" applyFont="1" applyBorder="1" applyAlignment="1">
      <alignment/>
    </xf>
    <xf numFmtId="3" fontId="14" fillId="0" borderId="93" xfId="0" applyNumberFormat="1" applyFont="1" applyBorder="1" applyAlignment="1">
      <alignment/>
    </xf>
    <xf numFmtId="0" fontId="14" fillId="0" borderId="5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4" fillId="0" borderId="25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165" fontId="14" fillId="0" borderId="70" xfId="0" applyNumberFormat="1" applyFont="1" applyBorder="1" applyAlignment="1">
      <alignment/>
    </xf>
    <xf numFmtId="165" fontId="14" fillId="0" borderId="7" xfId="0" applyNumberFormat="1" applyFont="1" applyBorder="1" applyAlignment="1">
      <alignment horizontal="right"/>
    </xf>
    <xf numFmtId="165" fontId="14" fillId="0" borderId="98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/>
    </xf>
    <xf numFmtId="165" fontId="14" fillId="0" borderId="69" xfId="0" applyNumberFormat="1" applyFont="1" applyBorder="1" applyAlignment="1">
      <alignment/>
    </xf>
    <xf numFmtId="165" fontId="14" fillId="0" borderId="69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165" fontId="14" fillId="0" borderId="25" xfId="0" applyNumberFormat="1" applyFont="1" applyBorder="1" applyAlignment="1">
      <alignment/>
    </xf>
    <xf numFmtId="170" fontId="0" fillId="0" borderId="68" xfId="0" applyNumberFormat="1" applyBorder="1" applyAlignment="1">
      <alignment horizontal="right"/>
    </xf>
    <xf numFmtId="169" fontId="0" fillId="0" borderId="68" xfId="0" applyNumberFormat="1" applyBorder="1" applyAlignment="1">
      <alignment/>
    </xf>
    <xf numFmtId="3" fontId="0" fillId="0" borderId="48" xfId="0" applyNumberFormat="1" applyBorder="1" applyAlignment="1">
      <alignment horizontal="left"/>
    </xf>
    <xf numFmtId="164" fontId="0" fillId="0" borderId="51" xfId="0" applyNumberFormat="1" applyBorder="1" applyAlignment="1">
      <alignment/>
    </xf>
    <xf numFmtId="169" fontId="0" fillId="0" borderId="50" xfId="0" applyNumberFormat="1" applyFont="1" applyBorder="1" applyAlignment="1">
      <alignment/>
    </xf>
    <xf numFmtId="3" fontId="0" fillId="0" borderId="50" xfId="0" applyNumberFormat="1" applyFont="1" applyFill="1" applyBorder="1" applyAlignment="1">
      <alignment/>
    </xf>
    <xf numFmtId="169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5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165" fontId="1" fillId="0" borderId="3" xfId="0" applyNumberFormat="1" applyFont="1" applyBorder="1" applyAlignment="1">
      <alignment/>
    </xf>
    <xf numFmtId="166" fontId="1" fillId="2" borderId="44" xfId="0" applyNumberFormat="1" applyFont="1" applyFill="1" applyBorder="1" applyAlignment="1">
      <alignment/>
    </xf>
    <xf numFmtId="166" fontId="1" fillId="0" borderId="44" xfId="0" applyNumberFormat="1" applyFont="1" applyBorder="1" applyAlignment="1">
      <alignment/>
    </xf>
    <xf numFmtId="169" fontId="0" fillId="0" borderId="54" xfId="0" applyNumberFormat="1" applyBorder="1" applyAlignment="1">
      <alignment/>
    </xf>
    <xf numFmtId="166" fontId="1" fillId="2" borderId="61" xfId="0" applyNumberFormat="1" applyFont="1" applyFill="1" applyBorder="1" applyAlignment="1">
      <alignment/>
    </xf>
    <xf numFmtId="166" fontId="1" fillId="0" borderId="6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68" xfId="0" applyNumberFormat="1" applyFont="1" applyBorder="1" applyAlignment="1">
      <alignment/>
    </xf>
    <xf numFmtId="165" fontId="14" fillId="0" borderId="92" xfId="0" applyNumberFormat="1" applyFont="1" applyBorder="1" applyAlignment="1">
      <alignment/>
    </xf>
    <xf numFmtId="170" fontId="0" fillId="0" borderId="71" xfId="0" applyNumberFormat="1" applyBorder="1" applyAlignment="1">
      <alignment/>
    </xf>
    <xf numFmtId="169" fontId="0" fillId="0" borderId="112" xfId="0" applyNumberFormat="1" applyBorder="1" applyAlignment="1">
      <alignment/>
    </xf>
    <xf numFmtId="0" fontId="14" fillId="0" borderId="49" xfId="0" applyNumberFormat="1" applyFont="1" applyBorder="1" applyAlignment="1">
      <alignment horizontal="center"/>
    </xf>
    <xf numFmtId="170" fontId="0" fillId="0" borderId="50" xfId="0" applyNumberFormat="1" applyBorder="1" applyAlignment="1">
      <alignment/>
    </xf>
    <xf numFmtId="165" fontId="14" fillId="0" borderId="93" xfId="0" applyNumberFormat="1" applyFont="1" applyBorder="1" applyAlignment="1">
      <alignment horizontal="right"/>
    </xf>
    <xf numFmtId="165" fontId="14" fillId="0" borderId="50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6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9" fontId="0" fillId="0" borderId="68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left"/>
    </xf>
    <xf numFmtId="0" fontId="0" fillId="0" borderId="79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5" fontId="0" fillId="0" borderId="41" xfId="0" applyNumberFormat="1" applyFill="1" applyBorder="1" applyAlignment="1">
      <alignment/>
    </xf>
    <xf numFmtId="165" fontId="0" fillId="0" borderId="50" xfId="0" applyNumberFormat="1" applyFill="1" applyBorder="1" applyAlignment="1">
      <alignment/>
    </xf>
    <xf numFmtId="165" fontId="0" fillId="0" borderId="70" xfId="0" applyNumberFormat="1" applyFill="1" applyBorder="1" applyAlignment="1">
      <alignment/>
    </xf>
    <xf numFmtId="165" fontId="0" fillId="0" borderId="49" xfId="0" applyNumberFormat="1" applyFill="1" applyBorder="1" applyAlignment="1">
      <alignment/>
    </xf>
    <xf numFmtId="165" fontId="0" fillId="0" borderId="92" xfId="0" applyNumberFormat="1" applyFill="1" applyBorder="1" applyAlignment="1">
      <alignment/>
    </xf>
    <xf numFmtId="165" fontId="0" fillId="0" borderId="51" xfId="0" applyNumberFormat="1" applyFill="1" applyBorder="1" applyAlignment="1">
      <alignment/>
    </xf>
    <xf numFmtId="165" fontId="0" fillId="0" borderId="71" xfId="0" applyNumberFormat="1" applyFill="1" applyBorder="1" applyAlignment="1">
      <alignment/>
    </xf>
    <xf numFmtId="169" fontId="0" fillId="0" borderId="71" xfId="0" applyNumberFormat="1" applyFill="1" applyBorder="1" applyAlignment="1">
      <alignment/>
    </xf>
    <xf numFmtId="169" fontId="0" fillId="0" borderId="112" xfId="0" applyNumberFormat="1" applyFill="1" applyBorder="1" applyAlignment="1">
      <alignment/>
    </xf>
    <xf numFmtId="165" fontId="0" fillId="0" borderId="85" xfId="0" applyNumberFormat="1" applyFill="1" applyBorder="1" applyAlignment="1">
      <alignment/>
    </xf>
    <xf numFmtId="169" fontId="0" fillId="0" borderId="133" xfId="0" applyNumberFormat="1" applyBorder="1" applyAlignment="1">
      <alignment/>
    </xf>
    <xf numFmtId="170" fontId="0" fillId="0" borderId="95" xfId="0" applyNumberFormat="1" applyBorder="1" applyAlignment="1">
      <alignment/>
    </xf>
    <xf numFmtId="166" fontId="0" fillId="0" borderId="26" xfId="0" applyNumberFormat="1" applyBorder="1" applyAlignment="1">
      <alignment horizontal="right"/>
    </xf>
    <xf numFmtId="169" fontId="0" fillId="0" borderId="4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165" fontId="0" fillId="0" borderId="7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165" fontId="0" fillId="0" borderId="25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65" fontId="0" fillId="0" borderId="49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71" xfId="0" applyNumberFormat="1" applyFill="1" applyBorder="1" applyAlignment="1">
      <alignment horizontal="right"/>
    </xf>
    <xf numFmtId="3" fontId="0" fillId="0" borderId="71" xfId="0" applyNumberFormat="1" applyFill="1" applyBorder="1" applyAlignment="1">
      <alignment/>
    </xf>
    <xf numFmtId="165" fontId="0" fillId="0" borderId="12" xfId="0" applyNumberFormat="1" applyFill="1" applyBorder="1" applyAlignment="1">
      <alignment horizontal="right"/>
    </xf>
    <xf numFmtId="165" fontId="0" fillId="0" borderId="65" xfId="0" applyNumberFormat="1" applyFill="1" applyBorder="1" applyAlignment="1">
      <alignment horizontal="right"/>
    </xf>
    <xf numFmtId="169" fontId="0" fillId="0" borderId="99" xfId="0" applyNumberFormat="1" applyBorder="1" applyAlignment="1">
      <alignment/>
    </xf>
    <xf numFmtId="0" fontId="14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165" fontId="14" fillId="0" borderId="35" xfId="0" applyNumberFormat="1" applyFont="1" applyBorder="1" applyAlignment="1">
      <alignment horizontal="right"/>
    </xf>
    <xf numFmtId="165" fontId="14" fillId="0" borderId="18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165" fontId="14" fillId="0" borderId="35" xfId="0" applyNumberFormat="1" applyFont="1" applyBorder="1" applyAlignment="1">
      <alignment/>
    </xf>
    <xf numFmtId="165" fontId="14" fillId="0" borderId="3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67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1" fillId="0" borderId="24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Continuous"/>
    </xf>
    <xf numFmtId="0" fontId="1" fillId="0" borderId="21" xfId="0" applyNumberFormat="1" applyFont="1" applyBorder="1" applyAlignment="1">
      <alignment horizontal="centerContinuous"/>
    </xf>
    <xf numFmtId="0" fontId="0" fillId="0" borderId="32" xfId="0" applyNumberFormat="1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95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96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83" xfId="0" applyNumberFormat="1" applyBorder="1" applyAlignment="1">
      <alignment horizontal="center"/>
    </xf>
    <xf numFmtId="0" fontId="1" fillId="0" borderId="39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3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/>
    </xf>
    <xf numFmtId="0" fontId="15" fillId="0" borderId="34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65" fontId="19" fillId="0" borderId="54" xfId="0" applyNumberFormat="1" applyFont="1" applyBorder="1" applyAlignment="1">
      <alignment/>
    </xf>
    <xf numFmtId="165" fontId="19" fillId="0" borderId="56" xfId="0" applyNumberFormat="1" applyFont="1" applyBorder="1" applyAlignment="1">
      <alignment/>
    </xf>
    <xf numFmtId="165" fontId="19" fillId="0" borderId="62" xfId="0" applyNumberFormat="1" applyFont="1" applyBorder="1" applyAlignment="1">
      <alignment/>
    </xf>
    <xf numFmtId="165" fontId="19" fillId="0" borderId="41" xfId="0" applyNumberFormat="1" applyFont="1" applyBorder="1" applyAlignment="1">
      <alignment/>
    </xf>
    <xf numFmtId="165" fontId="19" fillId="0" borderId="51" xfId="0" applyNumberFormat="1" applyFont="1" applyBorder="1" applyAlignment="1">
      <alignment/>
    </xf>
    <xf numFmtId="165" fontId="19" fillId="0" borderId="68" xfId="0" applyNumberFormat="1" applyFont="1" applyBorder="1" applyAlignment="1">
      <alignment/>
    </xf>
    <xf numFmtId="165" fontId="19" fillId="0" borderId="49" xfId="0" applyNumberFormat="1" applyFont="1" applyBorder="1" applyAlignment="1">
      <alignment/>
    </xf>
    <xf numFmtId="165" fontId="19" fillId="0" borderId="92" xfId="0" applyNumberFormat="1" applyFont="1" applyBorder="1" applyAlignment="1">
      <alignment/>
    </xf>
    <xf numFmtId="0" fontId="17" fillId="0" borderId="49" xfId="0" applyFont="1" applyBorder="1" applyAlignment="1">
      <alignment horizontal="left"/>
    </xf>
    <xf numFmtId="164" fontId="1" fillId="0" borderId="71" xfId="0" applyNumberFormat="1" applyFont="1" applyBorder="1" applyAlignment="1">
      <alignment/>
    </xf>
    <xf numFmtId="165" fontId="19" fillId="0" borderId="71" xfId="0" applyNumberFormat="1" applyFont="1" applyBorder="1" applyAlignment="1">
      <alignment/>
    </xf>
    <xf numFmtId="169" fontId="19" fillId="0" borderId="71" xfId="0" applyNumberFormat="1" applyFont="1" applyBorder="1" applyAlignment="1">
      <alignment/>
    </xf>
    <xf numFmtId="164" fontId="19" fillId="0" borderId="71" xfId="0" applyNumberFormat="1" applyFont="1" applyBorder="1" applyAlignment="1">
      <alignment/>
    </xf>
    <xf numFmtId="0" fontId="17" fillId="0" borderId="53" xfId="0" applyFont="1" applyBorder="1" applyAlignment="1">
      <alignment horizontal="left"/>
    </xf>
    <xf numFmtId="169" fontId="14" fillId="0" borderId="7" xfId="0" applyNumberFormat="1" applyFont="1" applyBorder="1" applyAlignment="1">
      <alignment/>
    </xf>
    <xf numFmtId="169" fontId="14" fillId="0" borderId="25" xfId="0" applyNumberFormat="1" applyFont="1" applyBorder="1" applyAlignment="1">
      <alignment/>
    </xf>
    <xf numFmtId="169" fontId="14" fillId="0" borderId="12" xfId="0" applyNumberFormat="1" applyFont="1" applyBorder="1" applyAlignment="1">
      <alignment/>
    </xf>
    <xf numFmtId="169" fontId="14" fillId="0" borderId="8" xfId="0" applyNumberFormat="1" applyFont="1" applyBorder="1" applyAlignment="1">
      <alignment/>
    </xf>
    <xf numFmtId="169" fontId="14" fillId="0" borderId="69" xfId="0" applyNumberFormat="1" applyFont="1" applyBorder="1" applyAlignment="1">
      <alignment horizontal="right"/>
    </xf>
    <xf numFmtId="164" fontId="14" fillId="0" borderId="70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165" fontId="14" fillId="0" borderId="68" xfId="0" applyNumberFormat="1" applyFont="1" applyBorder="1" applyAlignment="1">
      <alignment horizontal="right"/>
    </xf>
    <xf numFmtId="169" fontId="14" fillId="0" borderId="25" xfId="0" applyNumberFormat="1" applyFont="1" applyBorder="1" applyAlignment="1">
      <alignment horizontal="right"/>
    </xf>
    <xf numFmtId="165" fontId="0" fillId="0" borderId="39" xfId="0" applyNumberForma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165" fontId="1" fillId="0" borderId="65" xfId="0" applyNumberFormat="1" applyFon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165" fontId="19" fillId="0" borderId="41" xfId="0" applyNumberFormat="1" applyFont="1" applyBorder="1" applyAlignment="1">
      <alignment horizontal="right"/>
    </xf>
    <xf numFmtId="165" fontId="14" fillId="0" borderId="51" xfId="0" applyNumberFormat="1" applyFont="1" applyBorder="1" applyAlignment="1">
      <alignment horizontal="right"/>
    </xf>
    <xf numFmtId="165" fontId="19" fillId="0" borderId="55" xfId="0" applyNumberFormat="1" applyFont="1" applyBorder="1" applyAlignment="1">
      <alignment/>
    </xf>
    <xf numFmtId="165" fontId="19" fillId="0" borderId="64" xfId="0" applyNumberFormat="1" applyFont="1" applyBorder="1" applyAlignment="1">
      <alignment/>
    </xf>
    <xf numFmtId="165" fontId="19" fillId="0" borderId="53" xfId="0" applyNumberFormat="1" applyFont="1" applyBorder="1" applyAlignment="1">
      <alignment/>
    </xf>
    <xf numFmtId="165" fontId="14" fillId="0" borderId="10" xfId="0" applyNumberFormat="1" applyFont="1" applyBorder="1" applyAlignment="1">
      <alignment horizontal="right"/>
    </xf>
    <xf numFmtId="165" fontId="1" fillId="0" borderId="71" xfId="0" applyNumberFormat="1" applyFont="1" applyBorder="1" applyAlignment="1">
      <alignment/>
    </xf>
    <xf numFmtId="165" fontId="19" fillId="0" borderId="50" xfId="0" applyNumberFormat="1" applyFont="1" applyBorder="1" applyAlignment="1">
      <alignment/>
    </xf>
    <xf numFmtId="165" fontId="19" fillId="0" borderId="85" xfId="0" applyNumberFormat="1" applyFont="1" applyBorder="1" applyAlignment="1">
      <alignment/>
    </xf>
    <xf numFmtId="165" fontId="19" fillId="0" borderId="51" xfId="0" applyNumberFormat="1" applyFont="1" applyBorder="1" applyAlignment="1">
      <alignment horizontal="right"/>
    </xf>
    <xf numFmtId="165" fontId="19" fillId="0" borderId="68" xfId="0" applyNumberFormat="1" applyFont="1" applyBorder="1" applyAlignment="1">
      <alignment horizontal="right"/>
    </xf>
    <xf numFmtId="165" fontId="19" fillId="0" borderId="49" xfId="0" applyNumberFormat="1" applyFont="1" applyBorder="1" applyAlignment="1">
      <alignment horizontal="right"/>
    </xf>
    <xf numFmtId="165" fontId="19" fillId="0" borderId="84" xfId="0" applyNumberFormat="1" applyFont="1" applyBorder="1" applyAlignment="1">
      <alignment horizontal="right"/>
    </xf>
    <xf numFmtId="165" fontId="19" fillId="0" borderId="88" xfId="0" applyNumberFormat="1" applyFont="1" applyBorder="1" applyAlignment="1">
      <alignment horizontal="right"/>
    </xf>
    <xf numFmtId="165" fontId="19" fillId="0" borderId="89" xfId="0" applyNumberFormat="1" applyFont="1" applyBorder="1" applyAlignment="1">
      <alignment/>
    </xf>
    <xf numFmtId="165" fontId="19" fillId="0" borderId="90" xfId="0" applyNumberFormat="1" applyFont="1" applyBorder="1" applyAlignment="1">
      <alignment/>
    </xf>
    <xf numFmtId="165" fontId="19" fillId="0" borderId="91" xfId="0" applyNumberFormat="1" applyFont="1" applyBorder="1" applyAlignment="1">
      <alignment horizontal="right"/>
    </xf>
    <xf numFmtId="165" fontId="19" fillId="0" borderId="89" xfId="0" applyNumberFormat="1" applyFont="1" applyBorder="1" applyAlignment="1">
      <alignment horizontal="right"/>
    </xf>
    <xf numFmtId="0" fontId="5" fillId="0" borderId="53" xfId="0" applyNumberFormat="1" applyFont="1" applyBorder="1" applyAlignment="1">
      <alignment horizontal="left"/>
    </xf>
    <xf numFmtId="0" fontId="14" fillId="0" borderId="134" xfId="0" applyFont="1" applyBorder="1" applyAlignment="1">
      <alignment horizontal="center"/>
    </xf>
    <xf numFmtId="165" fontId="19" fillId="0" borderId="7" xfId="0" applyNumberFormat="1" applyFont="1" applyBorder="1" applyAlignment="1">
      <alignment/>
    </xf>
    <xf numFmtId="165" fontId="19" fillId="0" borderId="25" xfId="0" applyNumberFormat="1" applyFont="1" applyBorder="1" applyAlignment="1">
      <alignment/>
    </xf>
    <xf numFmtId="165" fontId="19" fillId="0" borderId="19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5" fontId="14" fillId="0" borderId="92" xfId="0" applyNumberFormat="1" applyFont="1" applyBorder="1" applyAlignment="1">
      <alignment horizontal="right"/>
    </xf>
    <xf numFmtId="165" fontId="14" fillId="0" borderId="65" xfId="0" applyNumberFormat="1" applyFont="1" applyBorder="1" applyAlignment="1">
      <alignment horizontal="right"/>
    </xf>
    <xf numFmtId="3" fontId="14" fillId="0" borderId="49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165" fontId="19" fillId="0" borderId="92" xfId="0" applyNumberFormat="1" applyFont="1" applyBorder="1" applyAlignment="1">
      <alignment horizontal="right"/>
    </xf>
    <xf numFmtId="165" fontId="19" fillId="0" borderId="85" xfId="0" applyNumberFormat="1" applyFont="1" applyBorder="1" applyAlignment="1">
      <alignment horizontal="right"/>
    </xf>
    <xf numFmtId="170" fontId="1" fillId="0" borderId="12" xfId="0" applyNumberFormat="1" applyFont="1" applyBorder="1" applyAlignment="1">
      <alignment/>
    </xf>
    <xf numFmtId="165" fontId="19" fillId="0" borderId="50" xfId="0" applyNumberFormat="1" applyFont="1" applyBorder="1" applyAlignment="1">
      <alignment horizontal="right"/>
    </xf>
    <xf numFmtId="0" fontId="5" fillId="0" borderId="49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9" fontId="0" fillId="0" borderId="49" xfId="0" applyNumberFormat="1" applyFill="1" applyBorder="1" applyAlignment="1">
      <alignment horizontal="right"/>
    </xf>
    <xf numFmtId="165" fontId="0" fillId="0" borderId="69" xfId="0" applyNumberFormat="1" applyFill="1" applyBorder="1" applyAlignment="1">
      <alignment horizontal="right"/>
    </xf>
    <xf numFmtId="165" fontId="0" fillId="0" borderId="92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12" fillId="0" borderId="90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65" fontId="0" fillId="0" borderId="74" xfId="0" applyNumberFormat="1" applyFill="1" applyBorder="1" applyAlignment="1">
      <alignment horizontal="right"/>
    </xf>
    <xf numFmtId="165" fontId="0" fillId="0" borderId="67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165" fontId="1" fillId="0" borderId="40" xfId="0" applyNumberFormat="1" applyFont="1" applyFill="1" applyBorder="1" applyAlignment="1">
      <alignment horizontal="right"/>
    </xf>
    <xf numFmtId="165" fontId="19" fillId="0" borderId="84" xfId="0" applyNumberFormat="1" applyFont="1" applyBorder="1" applyAlignment="1">
      <alignment/>
    </xf>
    <xf numFmtId="165" fontId="19" fillId="0" borderId="91" xfId="0" applyNumberFormat="1" applyFont="1" applyBorder="1" applyAlignment="1">
      <alignment/>
    </xf>
    <xf numFmtId="165" fontId="19" fillId="0" borderId="87" xfId="0" applyNumberFormat="1" applyFont="1" applyBorder="1" applyAlignment="1">
      <alignment/>
    </xf>
    <xf numFmtId="165" fontId="19" fillId="0" borderId="132" xfId="0" applyNumberFormat="1" applyFont="1" applyBorder="1" applyAlignment="1">
      <alignment/>
    </xf>
    <xf numFmtId="165" fontId="1" fillId="0" borderId="50" xfId="0" applyNumberFormat="1" applyFont="1" applyBorder="1" applyAlignment="1">
      <alignment horizontal="right"/>
    </xf>
    <xf numFmtId="165" fontId="1" fillId="0" borderId="68" xfId="0" applyNumberFormat="1" applyFont="1" applyBorder="1" applyAlignment="1">
      <alignment horizontal="right"/>
    </xf>
    <xf numFmtId="165" fontId="1" fillId="0" borderId="85" xfId="0" applyNumberFormat="1" applyFont="1" applyBorder="1" applyAlignment="1">
      <alignment horizontal="right"/>
    </xf>
    <xf numFmtId="165" fontId="1" fillId="0" borderId="49" xfId="0" applyNumberFormat="1" applyFont="1" applyBorder="1" applyAlignment="1">
      <alignment horizontal="right"/>
    </xf>
    <xf numFmtId="0" fontId="0" fillId="0" borderId="87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165" fontId="1" fillId="0" borderId="71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131"/>
  <sheetViews>
    <sheetView zoomScale="75" zoomScaleNormal="75" workbookViewId="0" topLeftCell="A2">
      <pane xSplit="2" ySplit="13" topLeftCell="P15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E3" sqref="AE3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9.375" style="0" customWidth="1"/>
    <col min="6" max="6" width="9.00390625" style="0" customWidth="1"/>
    <col min="7" max="7" width="11.125" style="0" customWidth="1"/>
    <col min="8" max="8" width="10.25390625" style="0" customWidth="1"/>
    <col min="9" max="10" width="9.875" style="0" customWidth="1"/>
    <col min="11" max="11" width="8.625" style="0" customWidth="1"/>
    <col min="12" max="12" width="9.00390625" style="0" customWidth="1"/>
    <col min="13" max="13" width="8.875" style="0" customWidth="1"/>
    <col min="14" max="14" width="8.125" style="0" customWidth="1"/>
    <col min="15" max="15" width="12.00390625" style="0" customWidth="1"/>
    <col min="16" max="16" width="12.625" style="0" customWidth="1"/>
    <col min="17" max="18" width="11.625" style="0" customWidth="1"/>
    <col min="19" max="19" width="11.625" style="0" hidden="1" customWidth="1"/>
    <col min="20" max="20" width="12.00390625" style="0" customWidth="1"/>
    <col min="21" max="21" width="9.25390625" style="0" customWidth="1"/>
    <col min="22" max="22" width="9.00390625" style="0" customWidth="1"/>
    <col min="23" max="23" width="11.625" style="0" customWidth="1"/>
    <col min="24" max="24" width="9.00390625" style="0" customWidth="1"/>
    <col min="25" max="25" width="10.375" style="0" bestFit="1" customWidth="1"/>
    <col min="29" max="29" width="7.875" style="0" customWidth="1"/>
    <col min="31" max="31" width="12.00390625" style="0" customWidth="1"/>
  </cols>
  <sheetData>
    <row r="3" ht="15.75">
      <c r="AE3" s="1072" t="s">
        <v>179</v>
      </c>
    </row>
    <row r="4" ht="18">
      <c r="X4" s="204"/>
    </row>
    <row r="5" ht="12.75">
      <c r="I5" t="s">
        <v>55</v>
      </c>
    </row>
    <row r="6" spans="2:16" s="36" customFormat="1" ht="18">
      <c r="B6" s="250"/>
      <c r="D6" s="250"/>
      <c r="E6" s="644"/>
      <c r="F6"/>
      <c r="G6" s="250" t="s">
        <v>155</v>
      </c>
      <c r="I6" s="251"/>
      <c r="J6" s="251"/>
      <c r="K6" s="251"/>
      <c r="L6" s="251"/>
      <c r="M6" s="251"/>
      <c r="N6" s="251"/>
      <c r="O6" s="251"/>
      <c r="P6" s="251"/>
    </row>
    <row r="7" spans="2:19" ht="18">
      <c r="B7" s="7"/>
      <c r="C7" s="6"/>
      <c r="D7" s="250"/>
      <c r="E7" s="36"/>
      <c r="G7" s="250"/>
      <c r="H7" s="36"/>
      <c r="I7" s="251"/>
      <c r="J7" s="251"/>
      <c r="K7" s="251"/>
      <c r="L7" s="251"/>
      <c r="M7" s="251"/>
      <c r="N7" s="251"/>
      <c r="O7" s="251"/>
      <c r="P7" s="251"/>
      <c r="Q7" s="251"/>
      <c r="R7" s="6"/>
      <c r="S7" s="6"/>
    </row>
    <row r="8" spans="2:19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1" ht="12.75">
      <c r="A9" s="62"/>
      <c r="B9" s="37" t="s">
        <v>0</v>
      </c>
      <c r="C9" s="50" t="s">
        <v>1</v>
      </c>
      <c r="D9" s="20" t="s">
        <v>2</v>
      </c>
      <c r="E9" s="20"/>
      <c r="F9" s="20"/>
      <c r="G9" s="19"/>
      <c r="H9" s="15" t="s">
        <v>3</v>
      </c>
      <c r="I9" s="8"/>
      <c r="J9" s="8"/>
      <c r="K9" s="8"/>
      <c r="L9" s="9"/>
      <c r="M9" s="8"/>
      <c r="N9" s="8"/>
      <c r="O9" s="8"/>
      <c r="P9" s="9"/>
      <c r="Q9" s="386" t="s">
        <v>58</v>
      </c>
      <c r="R9" s="387"/>
      <c r="S9" s="466"/>
      <c r="T9" s="569" t="s">
        <v>4</v>
      </c>
      <c r="U9" s="19" t="s">
        <v>5</v>
      </c>
      <c r="V9" s="15"/>
      <c r="W9" s="15"/>
      <c r="X9" s="143"/>
      <c r="Y9" s="15"/>
      <c r="Z9" s="649"/>
      <c r="AA9" s="649"/>
      <c r="AB9" s="649"/>
      <c r="AC9" s="649"/>
      <c r="AD9" s="649"/>
      <c r="AE9" s="650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.75">
      <c r="A10" s="5" t="s">
        <v>6</v>
      </c>
      <c r="B10" s="5"/>
      <c r="C10" s="51"/>
      <c r="D10" s="48" t="s">
        <v>7</v>
      </c>
      <c r="E10" s="52"/>
      <c r="F10" s="97"/>
      <c r="G10" s="53"/>
      <c r="H10" s="95" t="s">
        <v>8</v>
      </c>
      <c r="I10" s="93"/>
      <c r="J10" s="93"/>
      <c r="K10" s="94"/>
      <c r="L10" s="42" t="s">
        <v>9</v>
      </c>
      <c r="M10" s="42" t="s">
        <v>10</v>
      </c>
      <c r="N10" s="1" t="s">
        <v>11</v>
      </c>
      <c r="O10" s="328" t="s">
        <v>11</v>
      </c>
      <c r="P10" s="329" t="s">
        <v>12</v>
      </c>
      <c r="Q10" s="388" t="s">
        <v>57</v>
      </c>
      <c r="R10" s="389"/>
      <c r="S10" s="18" t="s">
        <v>56</v>
      </c>
      <c r="T10" s="756"/>
      <c r="U10" s="721" t="s">
        <v>68</v>
      </c>
      <c r="V10" s="722" t="s">
        <v>59</v>
      </c>
      <c r="W10" s="722" t="s">
        <v>69</v>
      </c>
      <c r="X10" s="722" t="s">
        <v>68</v>
      </c>
      <c r="Y10" s="722" t="s">
        <v>4</v>
      </c>
      <c r="Z10" s="723" t="s">
        <v>60</v>
      </c>
      <c r="AA10" s="723" t="s">
        <v>60</v>
      </c>
      <c r="AB10" s="723" t="s">
        <v>70</v>
      </c>
      <c r="AC10" s="723" t="s">
        <v>20</v>
      </c>
      <c r="AD10" s="723" t="s">
        <v>71</v>
      </c>
      <c r="AE10" s="724" t="s">
        <v>71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2.75">
      <c r="A11" s="5" t="s">
        <v>13</v>
      </c>
      <c r="B11" s="5"/>
      <c r="C11" s="41"/>
      <c r="D11" s="27" t="s">
        <v>14</v>
      </c>
      <c r="E11" s="84" t="s">
        <v>15</v>
      </c>
      <c r="F11" s="39"/>
      <c r="G11" s="53"/>
      <c r="H11" s="27"/>
      <c r="I11" s="98" t="s">
        <v>16</v>
      </c>
      <c r="J11" s="562"/>
      <c r="K11" s="96"/>
      <c r="L11" s="43"/>
      <c r="M11" s="1" t="s">
        <v>17</v>
      </c>
      <c r="N11" s="1" t="s">
        <v>18</v>
      </c>
      <c r="O11" s="54" t="s">
        <v>53</v>
      </c>
      <c r="P11" s="330" t="s">
        <v>48</v>
      </c>
      <c r="Q11" s="165" t="s">
        <v>19</v>
      </c>
      <c r="R11" s="270" t="s">
        <v>5</v>
      </c>
      <c r="S11" s="21" t="s">
        <v>27</v>
      </c>
      <c r="T11" s="756"/>
      <c r="U11" s="725" t="s">
        <v>72</v>
      </c>
      <c r="V11" s="726" t="s">
        <v>61</v>
      </c>
      <c r="W11" s="726" t="s">
        <v>73</v>
      </c>
      <c r="X11" s="726" t="s">
        <v>74</v>
      </c>
      <c r="Y11" s="726" t="s">
        <v>75</v>
      </c>
      <c r="Z11" s="727" t="s">
        <v>76</v>
      </c>
      <c r="AA11" s="727" t="s">
        <v>77</v>
      </c>
      <c r="AB11" s="727" t="s">
        <v>78</v>
      </c>
      <c r="AC11" s="727" t="s">
        <v>62</v>
      </c>
      <c r="AD11" s="727" t="s">
        <v>79</v>
      </c>
      <c r="AE11" s="728" t="s">
        <v>80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.75">
      <c r="A12" s="5" t="s">
        <v>21</v>
      </c>
      <c r="B12" s="18" t="s">
        <v>22</v>
      </c>
      <c r="C12" s="41"/>
      <c r="D12" s="27" t="s">
        <v>23</v>
      </c>
      <c r="E12" s="25" t="s">
        <v>19</v>
      </c>
      <c r="F12" s="23" t="s">
        <v>7</v>
      </c>
      <c r="G12" s="55" t="s">
        <v>19</v>
      </c>
      <c r="H12" s="53" t="s">
        <v>19</v>
      </c>
      <c r="I12" s="25" t="s">
        <v>24</v>
      </c>
      <c r="J12" s="449" t="s">
        <v>66</v>
      </c>
      <c r="K12" s="449" t="s">
        <v>25</v>
      </c>
      <c r="L12" s="54"/>
      <c r="M12" s="30"/>
      <c r="N12" s="1" t="s">
        <v>26</v>
      </c>
      <c r="O12" s="54" t="s">
        <v>52</v>
      </c>
      <c r="P12" s="330" t="s">
        <v>27</v>
      </c>
      <c r="Q12" s="55" t="s">
        <v>28</v>
      </c>
      <c r="R12" s="270" t="s">
        <v>23</v>
      </c>
      <c r="S12" s="21" t="s">
        <v>52</v>
      </c>
      <c r="T12" s="756" t="s">
        <v>19</v>
      </c>
      <c r="U12" s="725" t="s">
        <v>81</v>
      </c>
      <c r="V12" s="726" t="s">
        <v>29</v>
      </c>
      <c r="W12" s="726" t="s">
        <v>82</v>
      </c>
      <c r="X12" s="726" t="s">
        <v>83</v>
      </c>
      <c r="Y12" s="726" t="s">
        <v>84</v>
      </c>
      <c r="Z12" s="727" t="s">
        <v>63</v>
      </c>
      <c r="AA12" s="727" t="s">
        <v>85</v>
      </c>
      <c r="AB12" s="727" t="s">
        <v>86</v>
      </c>
      <c r="AC12" s="727" t="s">
        <v>34</v>
      </c>
      <c r="AD12" s="727" t="s">
        <v>87</v>
      </c>
      <c r="AE12" s="728" t="s">
        <v>88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5" ht="13.5" thickBot="1">
      <c r="A13" s="63" t="s">
        <v>30</v>
      </c>
      <c r="B13" s="38" t="s">
        <v>31</v>
      </c>
      <c r="C13" s="56" t="s">
        <v>19</v>
      </c>
      <c r="D13" s="28" t="s">
        <v>32</v>
      </c>
      <c r="E13" s="26"/>
      <c r="F13" s="24" t="s">
        <v>33</v>
      </c>
      <c r="G13" s="57"/>
      <c r="H13" s="448"/>
      <c r="I13" s="26"/>
      <c r="J13" s="29" t="s">
        <v>67</v>
      </c>
      <c r="K13" s="450"/>
      <c r="L13" s="29"/>
      <c r="M13" s="26"/>
      <c r="N13" s="3"/>
      <c r="O13" s="331" t="s">
        <v>28</v>
      </c>
      <c r="P13" s="332"/>
      <c r="Q13" s="57"/>
      <c r="R13" s="271" t="s">
        <v>27</v>
      </c>
      <c r="S13" s="56" t="s">
        <v>28</v>
      </c>
      <c r="T13" s="757"/>
      <c r="U13" s="729"/>
      <c r="V13" s="730"/>
      <c r="W13" s="731" t="s">
        <v>89</v>
      </c>
      <c r="X13" s="731" t="s">
        <v>90</v>
      </c>
      <c r="Y13" s="731" t="s">
        <v>91</v>
      </c>
      <c r="Z13" s="731" t="s">
        <v>64</v>
      </c>
      <c r="AA13" s="731" t="s">
        <v>92</v>
      </c>
      <c r="AB13" s="731" t="s">
        <v>93</v>
      </c>
      <c r="AC13" s="730"/>
      <c r="AD13" s="731" t="s">
        <v>94</v>
      </c>
      <c r="AE13" s="732" t="s">
        <v>95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2.75">
      <c r="A14" s="5"/>
      <c r="B14" s="215" t="s">
        <v>96</v>
      </c>
      <c r="C14" s="542">
        <f>D14+E14</f>
        <v>23000</v>
      </c>
      <c r="D14" s="543">
        <v>23000</v>
      </c>
      <c r="E14" s="544">
        <v>0</v>
      </c>
      <c r="F14" s="545">
        <v>0</v>
      </c>
      <c r="G14" s="545">
        <f>H14+L14+M14+N14+O14+P14</f>
        <v>1458476</v>
      </c>
      <c r="H14" s="543">
        <f>I14+K14</f>
        <v>517609</v>
      </c>
      <c r="I14" s="544">
        <v>507514</v>
      </c>
      <c r="J14" s="546"/>
      <c r="K14" s="546">
        <v>10095</v>
      </c>
      <c r="L14" s="546">
        <v>181164</v>
      </c>
      <c r="M14" s="544">
        <v>10154</v>
      </c>
      <c r="N14" s="546">
        <v>0</v>
      </c>
      <c r="O14" s="545">
        <v>286120</v>
      </c>
      <c r="P14" s="545">
        <v>463429</v>
      </c>
      <c r="Q14" s="543">
        <f>P14+R14</f>
        <v>1083856</v>
      </c>
      <c r="R14" s="547">
        <v>620427</v>
      </c>
      <c r="S14" s="848">
        <v>0</v>
      </c>
      <c r="T14" s="788">
        <f>R14+G14</f>
        <v>2078903</v>
      </c>
      <c r="U14" s="798">
        <v>716113</v>
      </c>
      <c r="V14" s="738"/>
      <c r="W14" s="738"/>
      <c r="X14" s="738"/>
      <c r="Y14" s="738">
        <v>1405610</v>
      </c>
      <c r="Z14" s="738">
        <v>20697</v>
      </c>
      <c r="AA14" s="738">
        <v>0</v>
      </c>
      <c r="AB14" s="738">
        <v>1180</v>
      </c>
      <c r="AC14" s="738">
        <v>1949</v>
      </c>
      <c r="AD14" s="738">
        <v>5000</v>
      </c>
      <c r="AE14" s="799">
        <v>5000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92" customFormat="1" ht="12.75">
      <c r="A15" s="65"/>
      <c r="B15" s="16" t="s">
        <v>65</v>
      </c>
      <c r="C15" s="248"/>
      <c r="D15" s="247"/>
      <c r="E15" s="245"/>
      <c r="F15" s="246"/>
      <c r="G15" s="246">
        <f>H15+L15+M15+N15+O15+P15</f>
        <v>29141</v>
      </c>
      <c r="H15" s="247"/>
      <c r="I15" s="245"/>
      <c r="J15" s="244"/>
      <c r="K15" s="244"/>
      <c r="L15" s="244"/>
      <c r="M15" s="245"/>
      <c r="N15" s="244"/>
      <c r="O15" s="246"/>
      <c r="P15" s="246">
        <v>29141</v>
      </c>
      <c r="Q15" s="244">
        <f>P15+R15</f>
        <v>42820</v>
      </c>
      <c r="R15" s="283">
        <v>13679</v>
      </c>
      <c r="S15" s="849"/>
      <c r="T15" s="787">
        <f>R15+G15</f>
        <v>42820</v>
      </c>
      <c r="U15" s="121"/>
      <c r="V15" s="122"/>
      <c r="W15" s="122"/>
      <c r="X15" s="122"/>
      <c r="Y15" s="122"/>
      <c r="Z15" s="122"/>
      <c r="AA15" s="122"/>
      <c r="AB15" s="122"/>
      <c r="AC15" s="122"/>
      <c r="AD15" s="122"/>
      <c r="AE15" s="734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ht="12.75">
      <c r="A16" s="5"/>
      <c r="B16" s="267" t="s">
        <v>35</v>
      </c>
      <c r="C16" s="542"/>
      <c r="D16" s="543"/>
      <c r="E16" s="544"/>
      <c r="F16" s="545"/>
      <c r="G16" s="648">
        <v>0</v>
      </c>
      <c r="H16" s="647">
        <f>I16+K16</f>
        <v>0</v>
      </c>
      <c r="I16" s="544"/>
      <c r="J16" s="546"/>
      <c r="K16" s="546"/>
      <c r="L16" s="546"/>
      <c r="M16" s="544"/>
      <c r="N16" s="546"/>
      <c r="O16" s="545"/>
      <c r="P16" s="545"/>
      <c r="Q16" s="850">
        <f aca="true" t="shared" si="0" ref="Q16:Q28">P16+R16</f>
        <v>0</v>
      </c>
      <c r="R16" s="547"/>
      <c r="S16" s="548"/>
      <c r="T16" s="788">
        <f>R16+G16</f>
        <v>0</v>
      </c>
      <c r="U16" s="798"/>
      <c r="V16" s="738"/>
      <c r="W16" s="738"/>
      <c r="X16" s="738"/>
      <c r="Y16" s="738"/>
      <c r="Z16" s="738"/>
      <c r="AA16" s="738"/>
      <c r="AB16" s="738"/>
      <c r="AC16" s="738"/>
      <c r="AD16" s="738"/>
      <c r="AE16" s="799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2.75">
      <c r="A17" s="175">
        <v>3</v>
      </c>
      <c r="B17" s="325" t="s">
        <v>98</v>
      </c>
      <c r="C17" s="601"/>
      <c r="D17" s="595"/>
      <c r="E17" s="602"/>
      <c r="F17" s="601"/>
      <c r="G17" s="603">
        <f aca="true" t="shared" si="1" ref="G17:G47">H17+L17+M17+N17+O17+P17</f>
        <v>44489</v>
      </c>
      <c r="H17" s="587">
        <f>I17+K17</f>
        <v>21525</v>
      </c>
      <c r="I17" s="673">
        <v>21525</v>
      </c>
      <c r="J17" s="851"/>
      <c r="K17" s="851"/>
      <c r="L17" s="851">
        <v>7534</v>
      </c>
      <c r="M17" s="673">
        <v>430</v>
      </c>
      <c r="N17" s="851"/>
      <c r="O17" s="852">
        <v>15000</v>
      </c>
      <c r="P17" s="603"/>
      <c r="Q17" s="587">
        <f t="shared" si="0"/>
        <v>0</v>
      </c>
      <c r="R17" s="601"/>
      <c r="S17" s="594"/>
      <c r="T17" s="759">
        <f>R17+G17</f>
        <v>44489</v>
      </c>
      <c r="U17" s="595"/>
      <c r="V17" s="602"/>
      <c r="W17" s="602"/>
      <c r="X17" s="800"/>
      <c r="Y17" s="800">
        <v>44489</v>
      </c>
      <c r="Z17" s="602"/>
      <c r="AA17" s="602"/>
      <c r="AB17" s="602"/>
      <c r="AC17" s="800"/>
      <c r="AD17" s="800"/>
      <c r="AE17" s="591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2.75">
      <c r="A18" s="578">
        <v>1</v>
      </c>
      <c r="B18" s="325" t="s">
        <v>99</v>
      </c>
      <c r="C18" s="601"/>
      <c r="D18" s="595"/>
      <c r="E18" s="602"/>
      <c r="F18" s="601"/>
      <c r="G18" s="853">
        <f t="shared" si="1"/>
        <v>31526</v>
      </c>
      <c r="H18" s="784">
        <f>I18+K18</f>
        <v>0</v>
      </c>
      <c r="I18" s="854"/>
      <c r="J18" s="883"/>
      <c r="K18" s="854"/>
      <c r="L18" s="854"/>
      <c r="M18" s="854"/>
      <c r="N18" s="854"/>
      <c r="O18" s="855"/>
      <c r="P18" s="715">
        <v>31526</v>
      </c>
      <c r="Q18" s="713">
        <f t="shared" si="0"/>
        <v>0</v>
      </c>
      <c r="R18" s="856">
        <v>-31526</v>
      </c>
      <c r="S18" s="599"/>
      <c r="T18" s="759">
        <f aca="true" t="shared" si="2" ref="T18:T28">R18+G18</f>
        <v>0</v>
      </c>
      <c r="U18" s="600"/>
      <c r="V18" s="604"/>
      <c r="W18" s="604"/>
      <c r="X18" s="800"/>
      <c r="Y18" s="800"/>
      <c r="Z18" s="604"/>
      <c r="AA18" s="604"/>
      <c r="AB18" s="604"/>
      <c r="AC18" s="800"/>
      <c r="AD18" s="800"/>
      <c r="AE18" s="801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557" customFormat="1" ht="12.75">
      <c r="A19" s="536">
        <v>3</v>
      </c>
      <c r="B19" s="91" t="s">
        <v>100</v>
      </c>
      <c r="C19" s="608"/>
      <c r="D19" s="609"/>
      <c r="E19" s="610"/>
      <c r="F19" s="608"/>
      <c r="G19" s="611">
        <f t="shared" si="1"/>
        <v>0</v>
      </c>
      <c r="H19" s="612">
        <f aca="true" t="shared" si="3" ref="H19:H28">I19+K19</f>
        <v>0</v>
      </c>
      <c r="I19" s="613"/>
      <c r="J19" s="884"/>
      <c r="K19" s="613"/>
      <c r="L19" s="613"/>
      <c r="M19" s="613"/>
      <c r="N19" s="613"/>
      <c r="O19" s="714">
        <v>-9593</v>
      </c>
      <c r="P19" s="716">
        <v>9593</v>
      </c>
      <c r="Q19" s="614">
        <f t="shared" si="0"/>
        <v>9593</v>
      </c>
      <c r="R19" s="588"/>
      <c r="S19" s="615"/>
      <c r="T19" s="759">
        <f t="shared" si="2"/>
        <v>0</v>
      </c>
      <c r="U19" s="609"/>
      <c r="V19" s="802"/>
      <c r="W19" s="802"/>
      <c r="X19" s="803"/>
      <c r="Y19" s="803"/>
      <c r="Z19" s="610"/>
      <c r="AA19" s="802"/>
      <c r="AB19" s="802"/>
      <c r="AC19" s="803"/>
      <c r="AD19" s="803"/>
      <c r="AE19" s="804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</row>
    <row r="20" spans="1:45" ht="12.75">
      <c r="A20" s="659">
        <v>3</v>
      </c>
      <c r="B20" s="91" t="s">
        <v>101</v>
      </c>
      <c r="C20" s="606"/>
      <c r="D20" s="600"/>
      <c r="E20" s="604"/>
      <c r="F20" s="606"/>
      <c r="G20" s="592">
        <f t="shared" si="1"/>
        <v>95000</v>
      </c>
      <c r="H20" s="607">
        <f t="shared" si="3"/>
        <v>0</v>
      </c>
      <c r="I20" s="605"/>
      <c r="J20" s="885"/>
      <c r="K20" s="605"/>
      <c r="L20" s="605"/>
      <c r="M20" s="605"/>
      <c r="N20" s="605"/>
      <c r="O20" s="714">
        <v>95000</v>
      </c>
      <c r="P20" s="716"/>
      <c r="Q20" s="587">
        <f t="shared" si="0"/>
        <v>0</v>
      </c>
      <c r="R20" s="588"/>
      <c r="S20" s="594"/>
      <c r="T20" s="759">
        <f t="shared" si="2"/>
        <v>95000</v>
      </c>
      <c r="U20" s="600"/>
      <c r="V20" s="602"/>
      <c r="W20" s="602"/>
      <c r="X20" s="800"/>
      <c r="Y20" s="800">
        <v>95000</v>
      </c>
      <c r="Z20" s="604"/>
      <c r="AA20" s="602"/>
      <c r="AB20" s="602"/>
      <c r="AC20" s="800"/>
      <c r="AD20" s="800"/>
      <c r="AE20" s="801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1" ht="12.75">
      <c r="A21" s="257">
        <v>3</v>
      </c>
      <c r="B21" s="91" t="s">
        <v>102</v>
      </c>
      <c r="C21" s="606"/>
      <c r="D21" s="600"/>
      <c r="E21" s="604"/>
      <c r="F21" s="606"/>
      <c r="G21" s="592">
        <f t="shared" si="1"/>
        <v>0</v>
      </c>
      <c r="H21" s="607">
        <f t="shared" si="3"/>
        <v>20</v>
      </c>
      <c r="I21" s="605"/>
      <c r="J21" s="885"/>
      <c r="K21" s="605">
        <v>20</v>
      </c>
      <c r="L21" s="605"/>
      <c r="M21" s="605"/>
      <c r="N21" s="605"/>
      <c r="O21" s="714">
        <v>-20</v>
      </c>
      <c r="P21" s="716"/>
      <c r="Q21" s="587">
        <f t="shared" si="0"/>
        <v>0</v>
      </c>
      <c r="R21" s="588"/>
      <c r="S21" s="594"/>
      <c r="T21" s="759">
        <f t="shared" si="2"/>
        <v>0</v>
      </c>
      <c r="U21" s="600"/>
      <c r="V21" s="602"/>
      <c r="W21" s="805"/>
      <c r="X21" s="806"/>
      <c r="Y21" s="807"/>
      <c r="Z21" s="604"/>
      <c r="AA21" s="602"/>
      <c r="AB21" s="805"/>
      <c r="AC21" s="806"/>
      <c r="AD21" s="806"/>
      <c r="AE21" s="801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396">
        <v>3</v>
      </c>
      <c r="B22" s="91" t="s">
        <v>103</v>
      </c>
      <c r="C22" s="606"/>
      <c r="D22" s="600"/>
      <c r="E22" s="604"/>
      <c r="F22" s="606"/>
      <c r="G22" s="592">
        <f t="shared" si="1"/>
        <v>-20000</v>
      </c>
      <c r="H22" s="607">
        <f t="shared" si="3"/>
        <v>0</v>
      </c>
      <c r="I22" s="604"/>
      <c r="J22" s="886"/>
      <c r="K22" s="605"/>
      <c r="L22" s="604"/>
      <c r="M22" s="604"/>
      <c r="N22" s="604"/>
      <c r="O22" s="714">
        <v>-15000</v>
      </c>
      <c r="P22" s="716">
        <v>-5000</v>
      </c>
      <c r="Q22" s="784">
        <f t="shared" si="0"/>
        <v>-10000</v>
      </c>
      <c r="R22" s="588">
        <v>-5000</v>
      </c>
      <c r="S22" s="594"/>
      <c r="T22" s="759">
        <f t="shared" si="2"/>
        <v>-25000</v>
      </c>
      <c r="U22" s="600">
        <v>-10000</v>
      </c>
      <c r="V22" s="602"/>
      <c r="W22" s="602"/>
      <c r="X22" s="800"/>
      <c r="Y22" s="807">
        <v>-15000</v>
      </c>
      <c r="Z22" s="604"/>
      <c r="AA22" s="602"/>
      <c r="AB22" s="602"/>
      <c r="AC22" s="800"/>
      <c r="AD22" s="800"/>
      <c r="AE22" s="801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>
      <c r="A23" s="175">
        <v>3</v>
      </c>
      <c r="B23" s="91" t="s">
        <v>105</v>
      </c>
      <c r="C23" s="592"/>
      <c r="D23" s="607"/>
      <c r="E23" s="617"/>
      <c r="F23" s="592"/>
      <c r="G23" s="592">
        <f t="shared" si="1"/>
        <v>45533</v>
      </c>
      <c r="H23" s="607">
        <f t="shared" si="3"/>
        <v>0</v>
      </c>
      <c r="I23" s="583"/>
      <c r="J23" s="585"/>
      <c r="K23" s="583"/>
      <c r="L23" s="583"/>
      <c r="M23" s="583"/>
      <c r="N23" s="583"/>
      <c r="O23" s="717"/>
      <c r="P23" s="716">
        <v>45533</v>
      </c>
      <c r="Q23" s="587">
        <f t="shared" si="0"/>
        <v>46700</v>
      </c>
      <c r="R23" s="619">
        <v>1167</v>
      </c>
      <c r="S23" s="618"/>
      <c r="T23" s="759">
        <f t="shared" si="2"/>
        <v>46700</v>
      </c>
      <c r="U23" s="607">
        <v>46700</v>
      </c>
      <c r="V23" s="617"/>
      <c r="W23" s="617"/>
      <c r="X23" s="800"/>
      <c r="Y23" s="807"/>
      <c r="Z23" s="617"/>
      <c r="AA23" s="617"/>
      <c r="AB23" s="617"/>
      <c r="AC23" s="800"/>
      <c r="AD23" s="800"/>
      <c r="AE23" s="808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>
      <c r="A24" s="664">
        <v>1</v>
      </c>
      <c r="B24" s="325" t="s">
        <v>106</v>
      </c>
      <c r="C24" s="592"/>
      <c r="D24" s="620"/>
      <c r="E24" s="617"/>
      <c r="F24" s="592"/>
      <c r="G24" s="837">
        <f>H24+L24+M24+N24+O24+P24</f>
        <v>-410</v>
      </c>
      <c r="H24" s="607">
        <f t="shared" si="3"/>
        <v>0</v>
      </c>
      <c r="I24" s="605"/>
      <c r="J24" s="885"/>
      <c r="K24" s="605"/>
      <c r="L24" s="605"/>
      <c r="M24" s="605"/>
      <c r="N24" s="605"/>
      <c r="O24" s="714"/>
      <c r="P24" s="715">
        <v>-410</v>
      </c>
      <c r="Q24" s="838">
        <f t="shared" si="0"/>
        <v>0</v>
      </c>
      <c r="R24" s="839">
        <v>410</v>
      </c>
      <c r="S24" s="618"/>
      <c r="T24" s="759">
        <f t="shared" si="2"/>
        <v>0</v>
      </c>
      <c r="U24" s="607"/>
      <c r="V24" s="617"/>
      <c r="W24" s="617"/>
      <c r="X24" s="800"/>
      <c r="Y24" s="807"/>
      <c r="Z24" s="617"/>
      <c r="AA24" s="617"/>
      <c r="AB24" s="617"/>
      <c r="AC24" s="800"/>
      <c r="AD24" s="800"/>
      <c r="AE24" s="808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>
      <c r="A25" s="257">
        <v>3</v>
      </c>
      <c r="B25" s="91" t="s">
        <v>107</v>
      </c>
      <c r="C25" s="101"/>
      <c r="D25" s="104"/>
      <c r="E25" s="103"/>
      <c r="F25" s="101"/>
      <c r="G25" s="101">
        <f>H25+L25+M25+N25+O25+P25</f>
        <v>0</v>
      </c>
      <c r="H25" s="102">
        <f t="shared" si="3"/>
        <v>50</v>
      </c>
      <c r="I25" s="383"/>
      <c r="J25" s="297"/>
      <c r="K25" s="383">
        <v>50</v>
      </c>
      <c r="L25" s="383"/>
      <c r="M25" s="383"/>
      <c r="N25" s="383"/>
      <c r="O25" s="103">
        <v>-50</v>
      </c>
      <c r="P25" s="179"/>
      <c r="Q25" s="178">
        <f t="shared" si="0"/>
        <v>0</v>
      </c>
      <c r="R25" s="456"/>
      <c r="S25" s="316"/>
      <c r="T25" s="759">
        <f t="shared" si="2"/>
        <v>0</v>
      </c>
      <c r="U25" s="102"/>
      <c r="V25" s="103"/>
      <c r="W25" s="103"/>
      <c r="X25" s="694"/>
      <c r="Y25" s="263"/>
      <c r="Z25" s="103"/>
      <c r="AA25" s="103"/>
      <c r="AB25" s="103"/>
      <c r="AC25" s="694"/>
      <c r="AD25" s="694"/>
      <c r="AE25" s="350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>
      <c r="A26" s="670">
        <v>1</v>
      </c>
      <c r="B26" s="91" t="s">
        <v>109</v>
      </c>
      <c r="C26" s="101"/>
      <c r="D26" s="104"/>
      <c r="E26" s="103"/>
      <c r="F26" s="101"/>
      <c r="G26" s="837">
        <f>H26+L26+M26+N26+O26+P26</f>
        <v>50</v>
      </c>
      <c r="H26" s="102">
        <f t="shared" si="3"/>
        <v>0</v>
      </c>
      <c r="I26" s="383"/>
      <c r="J26" s="297"/>
      <c r="K26" s="383"/>
      <c r="L26" s="383"/>
      <c r="M26" s="383"/>
      <c r="N26" s="383"/>
      <c r="O26" s="103"/>
      <c r="P26" s="715">
        <v>50</v>
      </c>
      <c r="Q26" s="838">
        <f t="shared" si="0"/>
        <v>0</v>
      </c>
      <c r="R26" s="840">
        <v>-50</v>
      </c>
      <c r="S26" s="316"/>
      <c r="T26" s="759">
        <f t="shared" si="2"/>
        <v>0</v>
      </c>
      <c r="U26" s="102"/>
      <c r="V26" s="103"/>
      <c r="W26" s="103"/>
      <c r="X26" s="694"/>
      <c r="Y26" s="263"/>
      <c r="Z26" s="103"/>
      <c r="AA26" s="103"/>
      <c r="AB26" s="103"/>
      <c r="AC26" s="694"/>
      <c r="AD26" s="694"/>
      <c r="AE26" s="350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>
      <c r="A27" s="664">
        <v>1</v>
      </c>
      <c r="B27" s="91" t="s">
        <v>111</v>
      </c>
      <c r="C27" s="99"/>
      <c r="D27" s="103"/>
      <c r="E27" s="103"/>
      <c r="F27" s="99"/>
      <c r="G27" s="837">
        <f t="shared" si="1"/>
        <v>234</v>
      </c>
      <c r="H27" s="102">
        <f t="shared" si="3"/>
        <v>0</v>
      </c>
      <c r="I27" s="383"/>
      <c r="J27" s="104"/>
      <c r="K27" s="383"/>
      <c r="L27" s="383"/>
      <c r="M27" s="383"/>
      <c r="N27" s="383"/>
      <c r="O27" s="103"/>
      <c r="P27" s="715">
        <v>234</v>
      </c>
      <c r="Q27" s="838">
        <f t="shared" si="0"/>
        <v>0</v>
      </c>
      <c r="R27" s="840">
        <v>-234</v>
      </c>
      <c r="S27" s="382"/>
      <c r="T27" s="759">
        <f t="shared" si="2"/>
        <v>0</v>
      </c>
      <c r="U27" s="102"/>
      <c r="V27" s="103"/>
      <c r="W27" s="103"/>
      <c r="X27" s="694"/>
      <c r="Y27" s="263"/>
      <c r="Z27" s="103"/>
      <c r="AA27" s="103"/>
      <c r="AB27" s="103"/>
      <c r="AC27" s="694"/>
      <c r="AD27" s="694"/>
      <c r="AE27" s="350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313">
        <v>3</v>
      </c>
      <c r="B28" s="91" t="s">
        <v>112</v>
      </c>
      <c r="C28" s="264"/>
      <c r="D28" s="265"/>
      <c r="E28" s="314"/>
      <c r="F28" s="266"/>
      <c r="G28" s="101">
        <f t="shared" si="1"/>
        <v>7101</v>
      </c>
      <c r="H28" s="646">
        <f t="shared" si="3"/>
        <v>532</v>
      </c>
      <c r="I28" s="314"/>
      <c r="J28" s="887"/>
      <c r="K28" s="672">
        <v>532</v>
      </c>
      <c r="L28" s="672">
        <v>186</v>
      </c>
      <c r="M28" s="314"/>
      <c r="N28" s="314"/>
      <c r="O28" s="785">
        <v>6383</v>
      </c>
      <c r="P28" s="785"/>
      <c r="Q28" s="178">
        <f t="shared" si="0"/>
        <v>0</v>
      </c>
      <c r="R28" s="786"/>
      <c r="S28" s="467"/>
      <c r="T28" s="759">
        <f t="shared" si="2"/>
        <v>7101</v>
      </c>
      <c r="U28" s="315"/>
      <c r="V28" s="809"/>
      <c r="W28" s="809"/>
      <c r="X28" s="809"/>
      <c r="Y28" s="636">
        <v>7101</v>
      </c>
      <c r="Z28" s="314"/>
      <c r="AA28" s="809"/>
      <c r="AB28" s="809"/>
      <c r="AC28" s="809"/>
      <c r="AD28" s="809"/>
      <c r="AE28" s="810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7.25" customHeight="1" thickBot="1">
      <c r="A29" s="318"/>
      <c r="B29" s="49" t="s">
        <v>36</v>
      </c>
      <c r="C29" s="161">
        <f>D29+E29</f>
        <v>0</v>
      </c>
      <c r="D29" s="162">
        <f>SUM(D19:D23)</f>
        <v>0</v>
      </c>
      <c r="E29" s="162">
        <f>SUM(E19:E23)</f>
        <v>0</v>
      </c>
      <c r="F29" s="282">
        <f>SUM(F19:F23)</f>
        <v>0</v>
      </c>
      <c r="G29" s="163">
        <f>H29+L29+M29+N29+O29+P29</f>
        <v>203523</v>
      </c>
      <c r="H29" s="162">
        <f>SUM(H17:H28)</f>
        <v>22127</v>
      </c>
      <c r="I29" s="162">
        <f aca="true" t="shared" si="4" ref="I29:P29">SUM(I17:I28)</f>
        <v>21525</v>
      </c>
      <c r="J29" s="162">
        <f t="shared" si="4"/>
        <v>0</v>
      </c>
      <c r="K29" s="162">
        <f t="shared" si="4"/>
        <v>602</v>
      </c>
      <c r="L29" s="162">
        <f t="shared" si="4"/>
        <v>7720</v>
      </c>
      <c r="M29" s="162">
        <f t="shared" si="4"/>
        <v>430</v>
      </c>
      <c r="N29" s="162">
        <f t="shared" si="4"/>
        <v>0</v>
      </c>
      <c r="O29" s="162">
        <f t="shared" si="4"/>
        <v>91720</v>
      </c>
      <c r="P29" s="162">
        <f t="shared" si="4"/>
        <v>81526</v>
      </c>
      <c r="Q29" s="162">
        <f aca="true" t="shared" si="5" ref="Q29:AE29">SUM(Q17:Q27)</f>
        <v>46293</v>
      </c>
      <c r="R29" s="282">
        <f t="shared" si="5"/>
        <v>-35233</v>
      </c>
      <c r="S29" s="163">
        <f t="shared" si="5"/>
        <v>0</v>
      </c>
      <c r="T29" s="789">
        <f>SUM(T17:T28)</f>
        <v>168290</v>
      </c>
      <c r="U29" s="397">
        <f t="shared" si="5"/>
        <v>36700</v>
      </c>
      <c r="V29" s="284">
        <f t="shared" si="5"/>
        <v>0</v>
      </c>
      <c r="W29" s="284">
        <f t="shared" si="5"/>
        <v>0</v>
      </c>
      <c r="X29" s="692">
        <f t="shared" si="5"/>
        <v>0</v>
      </c>
      <c r="Y29" s="692">
        <f>SUM(Y17:Y28)</f>
        <v>131590</v>
      </c>
      <c r="Z29" s="284">
        <f t="shared" si="5"/>
        <v>0</v>
      </c>
      <c r="AA29" s="284">
        <f t="shared" si="5"/>
        <v>0</v>
      </c>
      <c r="AB29" s="284">
        <f t="shared" si="5"/>
        <v>0</v>
      </c>
      <c r="AC29" s="692">
        <f t="shared" si="5"/>
        <v>0</v>
      </c>
      <c r="AD29" s="692">
        <f t="shared" si="5"/>
        <v>0</v>
      </c>
      <c r="AE29" s="811">
        <f t="shared" si="5"/>
        <v>0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>
      <c r="A30" s="863">
        <v>1</v>
      </c>
      <c r="B30" s="319" t="s">
        <v>114</v>
      </c>
      <c r="C30" s="319"/>
      <c r="D30" s="320"/>
      <c r="E30" s="321"/>
      <c r="F30" s="322"/>
      <c r="G30" s="323">
        <f t="shared" si="1"/>
        <v>3430</v>
      </c>
      <c r="H30" s="324"/>
      <c r="I30" s="321"/>
      <c r="J30" s="888"/>
      <c r="K30" s="321"/>
      <c r="L30" s="321"/>
      <c r="M30" s="103"/>
      <c r="N30" s="103"/>
      <c r="O30" s="892"/>
      <c r="P30" s="864">
        <v>3430</v>
      </c>
      <c r="Q30" s="713">
        <f>P30+R30</f>
        <v>0</v>
      </c>
      <c r="R30" s="865">
        <v>-3430</v>
      </c>
      <c r="S30" s="382"/>
      <c r="T30" s="790">
        <f aca="true" t="shared" si="6" ref="T30:T47">R30+G30</f>
        <v>0</v>
      </c>
      <c r="U30" s="102"/>
      <c r="V30" s="103"/>
      <c r="W30" s="103"/>
      <c r="X30" s="694"/>
      <c r="Y30" s="694"/>
      <c r="Z30" s="103"/>
      <c r="AA30" s="103"/>
      <c r="AB30" s="103"/>
      <c r="AC30" s="694"/>
      <c r="AD30" s="694"/>
      <c r="AE30" s="350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869">
        <v>1</v>
      </c>
      <c r="B31" s="91" t="s">
        <v>113</v>
      </c>
      <c r="C31" s="101"/>
      <c r="D31" s="104"/>
      <c r="E31" s="104"/>
      <c r="F31" s="101"/>
      <c r="G31" s="101">
        <f t="shared" si="1"/>
        <v>-360</v>
      </c>
      <c r="H31" s="104"/>
      <c r="I31" s="104"/>
      <c r="J31" s="104"/>
      <c r="K31" s="104"/>
      <c r="L31" s="104"/>
      <c r="M31" s="104"/>
      <c r="N31" s="104"/>
      <c r="O31" s="101"/>
      <c r="P31" s="837">
        <v>-360</v>
      </c>
      <c r="Q31" s="595">
        <f>P31+R31</f>
        <v>-8139</v>
      </c>
      <c r="R31" s="870">
        <v>-7779</v>
      </c>
      <c r="S31" s="109"/>
      <c r="T31" s="874">
        <f t="shared" si="6"/>
        <v>-8139</v>
      </c>
      <c r="U31" s="878">
        <v>-8139</v>
      </c>
      <c r="V31" s="103"/>
      <c r="W31" s="103"/>
      <c r="X31" s="694"/>
      <c r="Y31" s="694"/>
      <c r="Z31" s="103"/>
      <c r="AA31" s="103"/>
      <c r="AB31" s="103"/>
      <c r="AC31" s="694"/>
      <c r="AD31" s="694"/>
      <c r="AE31" s="350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861">
        <v>3</v>
      </c>
      <c r="B32" s="91" t="s">
        <v>117</v>
      </c>
      <c r="C32" s="101"/>
      <c r="D32" s="104"/>
      <c r="E32" s="104"/>
      <c r="F32" s="101"/>
      <c r="G32" s="101">
        <f t="shared" si="1"/>
        <v>40000</v>
      </c>
      <c r="H32" s="104"/>
      <c r="I32" s="104"/>
      <c r="J32" s="104"/>
      <c r="K32" s="104"/>
      <c r="L32" s="104"/>
      <c r="M32" s="104"/>
      <c r="N32" s="104"/>
      <c r="O32" s="101">
        <v>40000</v>
      </c>
      <c r="P32" s="101"/>
      <c r="Q32" s="595">
        <f>P32+R32</f>
        <v>0</v>
      </c>
      <c r="R32" s="456"/>
      <c r="S32" s="109"/>
      <c r="T32" s="395">
        <f t="shared" si="6"/>
        <v>40000</v>
      </c>
      <c r="U32" s="102">
        <v>40000</v>
      </c>
      <c r="V32" s="103"/>
      <c r="W32" s="103"/>
      <c r="X32" s="384"/>
      <c r="Y32" s="384"/>
      <c r="Z32" s="103"/>
      <c r="AA32" s="103"/>
      <c r="AB32" s="103"/>
      <c r="AC32" s="384"/>
      <c r="AD32" s="384"/>
      <c r="AE32" s="350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869">
        <v>1</v>
      </c>
      <c r="B33" s="91" t="s">
        <v>118</v>
      </c>
      <c r="C33" s="101"/>
      <c r="D33" s="104"/>
      <c r="E33" s="104"/>
      <c r="F33" s="101"/>
      <c r="G33" s="101">
        <f t="shared" si="1"/>
        <v>-5511</v>
      </c>
      <c r="H33" s="104"/>
      <c r="I33" s="104"/>
      <c r="J33" s="104"/>
      <c r="K33" s="104"/>
      <c r="L33" s="104"/>
      <c r="M33" s="104"/>
      <c r="N33" s="104"/>
      <c r="O33" s="101"/>
      <c r="P33" s="837">
        <v>-5511</v>
      </c>
      <c r="Q33" s="876">
        <f>P33+R33</f>
        <v>-38348</v>
      </c>
      <c r="R33" s="840">
        <v>-32837</v>
      </c>
      <c r="S33" s="873"/>
      <c r="T33" s="874">
        <f t="shared" si="6"/>
        <v>-38348</v>
      </c>
      <c r="U33" s="878">
        <v>-38348</v>
      </c>
      <c r="V33" s="103"/>
      <c r="W33" s="103"/>
      <c r="X33" s="384"/>
      <c r="Y33" s="384"/>
      <c r="Z33" s="103"/>
      <c r="AA33" s="103"/>
      <c r="AB33" s="103"/>
      <c r="AC33" s="384"/>
      <c r="AD33" s="384"/>
      <c r="AE33" s="350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869">
        <v>1</v>
      </c>
      <c r="B34" s="326" t="s">
        <v>120</v>
      </c>
      <c r="C34" s="176"/>
      <c r="D34" s="177"/>
      <c r="E34" s="177"/>
      <c r="F34" s="176"/>
      <c r="G34" s="101">
        <f t="shared" si="1"/>
        <v>40</v>
      </c>
      <c r="H34" s="177"/>
      <c r="I34" s="177"/>
      <c r="J34" s="177"/>
      <c r="K34" s="177"/>
      <c r="L34" s="177"/>
      <c r="M34" s="177"/>
      <c r="N34" s="177"/>
      <c r="O34" s="176"/>
      <c r="P34" s="853">
        <v>40</v>
      </c>
      <c r="Q34" s="876">
        <f>P34+R34</f>
        <v>0</v>
      </c>
      <c r="R34" s="870">
        <v>-40</v>
      </c>
      <c r="S34" s="873"/>
      <c r="T34" s="874">
        <f t="shared" si="6"/>
        <v>0</v>
      </c>
      <c r="U34" s="178"/>
      <c r="V34" s="770"/>
      <c r="W34" s="770"/>
      <c r="X34" s="694"/>
      <c r="Y34" s="694"/>
      <c r="Z34" s="770"/>
      <c r="AA34" s="770"/>
      <c r="AB34" s="770"/>
      <c r="AC34" s="694"/>
      <c r="AD34" s="694"/>
      <c r="AE34" s="352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862">
        <v>3</v>
      </c>
      <c r="B35" s="91" t="s">
        <v>121</v>
      </c>
      <c r="C35" s="176"/>
      <c r="D35" s="177"/>
      <c r="E35" s="177"/>
      <c r="F35" s="176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6"/>
      <c r="P35" s="176"/>
      <c r="Q35" s="595">
        <f aca="true" t="shared" si="7" ref="Q35:Q48">P35+R35</f>
        <v>0</v>
      </c>
      <c r="R35" s="455"/>
      <c r="S35" s="179"/>
      <c r="T35" s="762">
        <f t="shared" si="6"/>
        <v>0</v>
      </c>
      <c r="U35" s="178">
        <v>-10827</v>
      </c>
      <c r="V35" s="770"/>
      <c r="W35" s="770"/>
      <c r="X35" s="694"/>
      <c r="Y35" s="694">
        <v>10827</v>
      </c>
      <c r="Z35" s="770"/>
      <c r="AA35" s="770"/>
      <c r="AB35" s="770"/>
      <c r="AC35" s="694"/>
      <c r="AD35" s="694"/>
      <c r="AE35" s="352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869">
        <v>1</v>
      </c>
      <c r="B36" s="91" t="s">
        <v>122</v>
      </c>
      <c r="C36" s="176"/>
      <c r="D36" s="177"/>
      <c r="E36" s="177"/>
      <c r="F36" s="176"/>
      <c r="G36" s="176">
        <f t="shared" si="1"/>
        <v>0</v>
      </c>
      <c r="H36" s="177"/>
      <c r="I36" s="177"/>
      <c r="J36" s="177"/>
      <c r="K36" s="177"/>
      <c r="L36" s="177"/>
      <c r="M36" s="177"/>
      <c r="N36" s="177"/>
      <c r="O36" s="176"/>
      <c r="P36" s="176"/>
      <c r="Q36" s="876">
        <f t="shared" si="7"/>
        <v>-900</v>
      </c>
      <c r="R36" s="870">
        <v>-900</v>
      </c>
      <c r="S36" s="179"/>
      <c r="T36" s="897">
        <f t="shared" si="6"/>
        <v>-900</v>
      </c>
      <c r="U36" s="838">
        <v>-900</v>
      </c>
      <c r="V36" s="770"/>
      <c r="W36" s="770"/>
      <c r="X36" s="694"/>
      <c r="Y36" s="694"/>
      <c r="Z36" s="770"/>
      <c r="AA36" s="770"/>
      <c r="AB36" s="770"/>
      <c r="AC36" s="694"/>
      <c r="AD36" s="694"/>
      <c r="AE36" s="352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862">
        <v>3</v>
      </c>
      <c r="B37" s="91" t="s">
        <v>123</v>
      </c>
      <c r="C37" s="176"/>
      <c r="D37" s="177"/>
      <c r="E37" s="177"/>
      <c r="F37" s="176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6"/>
      <c r="P37" s="176"/>
      <c r="Q37" s="595">
        <f t="shared" si="7"/>
        <v>0</v>
      </c>
      <c r="R37" s="455"/>
      <c r="S37" s="179"/>
      <c r="T37" s="762">
        <f t="shared" si="6"/>
        <v>0</v>
      </c>
      <c r="U37" s="178"/>
      <c r="V37" s="770"/>
      <c r="W37" s="770"/>
      <c r="X37" s="694"/>
      <c r="Y37" s="694"/>
      <c r="Z37" s="770"/>
      <c r="AA37" s="770"/>
      <c r="AB37" s="770"/>
      <c r="AC37" s="694"/>
      <c r="AD37" s="898">
        <v>-20</v>
      </c>
      <c r="AE37" s="352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869">
        <v>1</v>
      </c>
      <c r="B38" s="91" t="s">
        <v>124</v>
      </c>
      <c r="C38" s="176"/>
      <c r="D38" s="177"/>
      <c r="E38" s="177"/>
      <c r="F38" s="176"/>
      <c r="G38" s="176">
        <f t="shared" si="1"/>
        <v>-3706</v>
      </c>
      <c r="H38" s="177"/>
      <c r="I38" s="177"/>
      <c r="J38" s="177"/>
      <c r="K38" s="177"/>
      <c r="L38" s="177"/>
      <c r="M38" s="177"/>
      <c r="N38" s="177"/>
      <c r="O38" s="853">
        <v>-3706</v>
      </c>
      <c r="P38" s="853"/>
      <c r="Q38" s="876">
        <f t="shared" si="7"/>
        <v>0</v>
      </c>
      <c r="R38" s="870"/>
      <c r="S38" s="715"/>
      <c r="T38" s="897">
        <f t="shared" si="6"/>
        <v>-3706</v>
      </c>
      <c r="U38" s="838">
        <v>-3706</v>
      </c>
      <c r="V38" s="770"/>
      <c r="W38" s="770"/>
      <c r="X38" s="694"/>
      <c r="Y38" s="694"/>
      <c r="Z38" s="770"/>
      <c r="AA38" s="770"/>
      <c r="AB38" s="770"/>
      <c r="AC38" s="694"/>
      <c r="AD38" s="694"/>
      <c r="AE38" s="352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900">
        <v>1</v>
      </c>
      <c r="B39" s="326" t="s">
        <v>126</v>
      </c>
      <c r="C39" s="176"/>
      <c r="D39" s="177"/>
      <c r="E39" s="177"/>
      <c r="F39" s="176"/>
      <c r="G39" s="176">
        <f t="shared" si="1"/>
        <v>-10</v>
      </c>
      <c r="H39" s="177"/>
      <c r="I39" s="177"/>
      <c r="J39" s="177"/>
      <c r="K39" s="177"/>
      <c r="L39" s="177"/>
      <c r="M39" s="177"/>
      <c r="N39" s="177"/>
      <c r="O39" s="176"/>
      <c r="P39" s="853">
        <v>-10</v>
      </c>
      <c r="Q39" s="876">
        <f t="shared" si="7"/>
        <v>0</v>
      </c>
      <c r="R39" s="870">
        <v>10</v>
      </c>
      <c r="S39" s="715"/>
      <c r="T39" s="897">
        <f t="shared" si="6"/>
        <v>0</v>
      </c>
      <c r="U39" s="178"/>
      <c r="V39" s="770"/>
      <c r="W39" s="770"/>
      <c r="X39" s="694"/>
      <c r="Y39" s="694"/>
      <c r="Z39" s="770"/>
      <c r="AA39" s="770"/>
      <c r="AB39" s="770"/>
      <c r="AC39" s="694"/>
      <c r="AD39" s="694"/>
      <c r="AE39" s="352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181">
        <v>3</v>
      </c>
      <c r="B40" s="91" t="s">
        <v>127</v>
      </c>
      <c r="C40" s="176"/>
      <c r="D40" s="177"/>
      <c r="E40" s="177"/>
      <c r="F40" s="176"/>
      <c r="G40" s="176">
        <f t="shared" si="1"/>
        <v>2145</v>
      </c>
      <c r="H40" s="177"/>
      <c r="I40" s="177"/>
      <c r="J40" s="177"/>
      <c r="K40" s="177"/>
      <c r="L40" s="177"/>
      <c r="M40" s="177"/>
      <c r="N40" s="177"/>
      <c r="O40" s="176">
        <v>2145</v>
      </c>
      <c r="P40" s="176"/>
      <c r="Q40" s="595">
        <f t="shared" si="7"/>
        <v>610</v>
      </c>
      <c r="R40" s="455">
        <v>610</v>
      </c>
      <c r="S40" s="179"/>
      <c r="T40" s="762">
        <f t="shared" si="6"/>
        <v>2755</v>
      </c>
      <c r="U40" s="178"/>
      <c r="V40" s="770"/>
      <c r="W40" s="770"/>
      <c r="X40" s="694"/>
      <c r="Y40" s="694">
        <v>2755</v>
      </c>
      <c r="Z40" s="770"/>
      <c r="AA40" s="770"/>
      <c r="AB40" s="770"/>
      <c r="AC40" s="694"/>
      <c r="AD40" s="694"/>
      <c r="AE40" s="352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900">
        <v>1</v>
      </c>
      <c r="B41" s="91" t="s">
        <v>129</v>
      </c>
      <c r="C41" s="176"/>
      <c r="D41" s="177"/>
      <c r="E41" s="177"/>
      <c r="F41" s="176"/>
      <c r="G41" s="176">
        <f t="shared" si="1"/>
        <v>2430</v>
      </c>
      <c r="H41" s="177"/>
      <c r="I41" s="177"/>
      <c r="J41" s="177"/>
      <c r="K41" s="177"/>
      <c r="L41" s="177"/>
      <c r="M41" s="177"/>
      <c r="N41" s="177"/>
      <c r="O41" s="176"/>
      <c r="P41" s="853">
        <v>2430</v>
      </c>
      <c r="Q41" s="876">
        <f t="shared" si="7"/>
        <v>-8000</v>
      </c>
      <c r="R41" s="870">
        <v>-10430</v>
      </c>
      <c r="S41" s="715"/>
      <c r="T41" s="897">
        <f t="shared" si="6"/>
        <v>-8000</v>
      </c>
      <c r="U41" s="838">
        <v>-8000</v>
      </c>
      <c r="V41" s="770"/>
      <c r="W41" s="770"/>
      <c r="X41" s="694"/>
      <c r="Y41" s="694"/>
      <c r="Z41" s="770"/>
      <c r="AA41" s="770"/>
      <c r="AB41" s="770"/>
      <c r="AC41" s="694"/>
      <c r="AD41" s="694"/>
      <c r="AE41" s="352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75">
      <c r="A42" s="181">
        <v>3</v>
      </c>
      <c r="B42" s="91" t="s">
        <v>131</v>
      </c>
      <c r="C42" s="176"/>
      <c r="D42" s="177"/>
      <c r="E42" s="177"/>
      <c r="F42" s="176"/>
      <c r="G42" s="176">
        <f t="shared" si="1"/>
        <v>5791</v>
      </c>
      <c r="H42" s="177"/>
      <c r="I42" s="177"/>
      <c r="J42" s="177"/>
      <c r="K42" s="177"/>
      <c r="L42" s="177"/>
      <c r="M42" s="177"/>
      <c r="N42" s="177"/>
      <c r="O42" s="176">
        <v>5791</v>
      </c>
      <c r="P42" s="176"/>
      <c r="Q42" s="595">
        <f t="shared" si="7"/>
        <v>0</v>
      </c>
      <c r="R42" s="455"/>
      <c r="S42" s="179"/>
      <c r="T42" s="762">
        <f t="shared" si="6"/>
        <v>5791</v>
      </c>
      <c r="U42" s="178">
        <v>4000</v>
      </c>
      <c r="V42" s="770"/>
      <c r="W42" s="770"/>
      <c r="X42" s="694"/>
      <c r="Y42" s="694">
        <v>1791</v>
      </c>
      <c r="Z42" s="770"/>
      <c r="AA42" s="770"/>
      <c r="AB42" s="770"/>
      <c r="AC42" s="694"/>
      <c r="AD42" s="899"/>
      <c r="AE42" s="352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75">
      <c r="A43" s="181">
        <v>3</v>
      </c>
      <c r="B43" s="91" t="s">
        <v>133</v>
      </c>
      <c r="C43" s="176"/>
      <c r="D43" s="177"/>
      <c r="E43" s="177"/>
      <c r="F43" s="176"/>
      <c r="G43" s="176">
        <f t="shared" si="1"/>
        <v>0</v>
      </c>
      <c r="H43" s="177"/>
      <c r="I43" s="177"/>
      <c r="J43" s="177"/>
      <c r="K43" s="177"/>
      <c r="L43" s="177"/>
      <c r="M43" s="177"/>
      <c r="N43" s="177"/>
      <c r="O43" s="176"/>
      <c r="P43" s="176"/>
      <c r="Q43" s="595">
        <f t="shared" si="7"/>
        <v>0</v>
      </c>
      <c r="R43" s="455"/>
      <c r="S43" s="179"/>
      <c r="T43" s="762">
        <f t="shared" si="6"/>
        <v>0</v>
      </c>
      <c r="U43" s="178"/>
      <c r="V43" s="770"/>
      <c r="W43" s="770"/>
      <c r="X43" s="694"/>
      <c r="Y43" s="694"/>
      <c r="Z43" s="770"/>
      <c r="AA43" s="770"/>
      <c r="AB43" s="770"/>
      <c r="AC43" s="694"/>
      <c r="AD43" s="898">
        <v>-480</v>
      </c>
      <c r="AE43" s="352">
        <v>-500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75">
      <c r="A44" s="181">
        <v>3</v>
      </c>
      <c r="B44" s="91" t="s">
        <v>134</v>
      </c>
      <c r="C44" s="176"/>
      <c r="D44" s="177"/>
      <c r="E44" s="177"/>
      <c r="F44" s="176"/>
      <c r="G44" s="176">
        <f t="shared" si="1"/>
        <v>1670</v>
      </c>
      <c r="H44" s="177"/>
      <c r="I44" s="177"/>
      <c r="J44" s="177"/>
      <c r="K44" s="177"/>
      <c r="L44" s="177"/>
      <c r="M44" s="177"/>
      <c r="N44" s="177"/>
      <c r="O44" s="176"/>
      <c r="P44" s="176">
        <v>1670</v>
      </c>
      <c r="Q44" s="595">
        <f t="shared" si="7"/>
        <v>2980</v>
      </c>
      <c r="R44" s="455">
        <v>1310</v>
      </c>
      <c r="S44" s="179"/>
      <c r="T44" s="762">
        <f t="shared" si="6"/>
        <v>2980</v>
      </c>
      <c r="U44" s="178"/>
      <c r="V44" s="770"/>
      <c r="W44" s="770"/>
      <c r="X44" s="694"/>
      <c r="Y44" s="694">
        <v>2980</v>
      </c>
      <c r="Z44" s="770"/>
      <c r="AA44" s="770"/>
      <c r="AB44" s="770"/>
      <c r="AC44" s="694"/>
      <c r="AD44" s="899"/>
      <c r="AE44" s="352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75">
      <c r="A45" s="181">
        <v>3</v>
      </c>
      <c r="B45" s="91" t="s">
        <v>135</v>
      </c>
      <c r="C45" s="176"/>
      <c r="D45" s="177"/>
      <c r="E45" s="177"/>
      <c r="F45" s="176"/>
      <c r="G45" s="176">
        <f t="shared" si="1"/>
        <v>-49</v>
      </c>
      <c r="H45" s="177">
        <v>-35</v>
      </c>
      <c r="I45" s="177">
        <v>-35</v>
      </c>
      <c r="J45" s="177"/>
      <c r="K45" s="177"/>
      <c r="L45" s="177">
        <v>-13</v>
      </c>
      <c r="M45" s="177">
        <v>-1</v>
      </c>
      <c r="N45" s="177"/>
      <c r="O45" s="176"/>
      <c r="P45" s="176"/>
      <c r="Q45" s="595">
        <f t="shared" si="7"/>
        <v>0</v>
      </c>
      <c r="R45" s="455"/>
      <c r="S45" s="179"/>
      <c r="T45" s="762">
        <f t="shared" si="6"/>
        <v>-49</v>
      </c>
      <c r="U45" s="178"/>
      <c r="V45" s="770"/>
      <c r="W45" s="770"/>
      <c r="X45" s="694"/>
      <c r="Y45" s="177">
        <v>-49</v>
      </c>
      <c r="Z45" s="770"/>
      <c r="AA45" s="770"/>
      <c r="AB45" s="770"/>
      <c r="AC45" s="694"/>
      <c r="AD45" s="899"/>
      <c r="AE45" s="352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75" customHeight="1" thickBot="1">
      <c r="A46" s="862">
        <v>3</v>
      </c>
      <c r="B46" s="912" t="s">
        <v>137</v>
      </c>
      <c r="C46" s="913"/>
      <c r="D46" s="914"/>
      <c r="E46" s="914"/>
      <c r="F46" s="913"/>
      <c r="G46" s="913">
        <f t="shared" si="1"/>
        <v>60000</v>
      </c>
      <c r="H46" s="914"/>
      <c r="I46" s="914"/>
      <c r="J46" s="914"/>
      <c r="K46" s="914"/>
      <c r="L46" s="914"/>
      <c r="M46" s="914"/>
      <c r="N46" s="914"/>
      <c r="O46" s="913">
        <v>60000</v>
      </c>
      <c r="P46" s="913"/>
      <c r="Q46" s="614">
        <f t="shared" si="7"/>
        <v>0</v>
      </c>
      <c r="R46" s="915"/>
      <c r="S46" s="916"/>
      <c r="T46" s="917">
        <f t="shared" si="6"/>
        <v>60000</v>
      </c>
      <c r="U46" s="918"/>
      <c r="V46" s="919"/>
      <c r="W46" s="919"/>
      <c r="X46" s="920"/>
      <c r="Y46" s="914">
        <v>60000</v>
      </c>
      <c r="Z46" s="919"/>
      <c r="AA46" s="919"/>
      <c r="AB46" s="919"/>
      <c r="AC46" s="920"/>
      <c r="AD46" s="921"/>
      <c r="AE46" s="922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75" hidden="1">
      <c r="A47" s="181"/>
      <c r="B47" s="91"/>
      <c r="C47" s="176"/>
      <c r="D47" s="177"/>
      <c r="E47" s="177"/>
      <c r="F47" s="176"/>
      <c r="G47" s="176">
        <f t="shared" si="1"/>
        <v>0</v>
      </c>
      <c r="H47" s="177"/>
      <c r="I47" s="177"/>
      <c r="J47" s="177"/>
      <c r="K47" s="177"/>
      <c r="L47" s="177"/>
      <c r="M47" s="177"/>
      <c r="N47" s="177"/>
      <c r="O47" s="176"/>
      <c r="P47" s="176"/>
      <c r="Q47" s="595">
        <f t="shared" si="7"/>
        <v>0</v>
      </c>
      <c r="R47" s="455"/>
      <c r="S47" s="179"/>
      <c r="T47" s="762">
        <f t="shared" si="6"/>
        <v>0</v>
      </c>
      <c r="U47" s="178"/>
      <c r="V47" s="770"/>
      <c r="W47" s="770"/>
      <c r="X47" s="694"/>
      <c r="Y47" s="177"/>
      <c r="Z47" s="770"/>
      <c r="AA47" s="770"/>
      <c r="AB47" s="770"/>
      <c r="AC47" s="694"/>
      <c r="AD47" s="899"/>
      <c r="AE47" s="352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3.5" hidden="1" thickBot="1">
      <c r="A48" s="181"/>
      <c r="B48" s="326"/>
      <c r="C48" s="176"/>
      <c r="D48" s="177"/>
      <c r="E48" s="177"/>
      <c r="F48" s="176"/>
      <c r="G48" s="176">
        <f>H48+L48+M48+N48+O48</f>
        <v>0</v>
      </c>
      <c r="H48" s="177"/>
      <c r="I48" s="177"/>
      <c r="J48" s="177"/>
      <c r="K48" s="177"/>
      <c r="L48" s="177"/>
      <c r="M48" s="177"/>
      <c r="N48" s="177"/>
      <c r="O48" s="176"/>
      <c r="P48" s="176"/>
      <c r="Q48" s="595">
        <f t="shared" si="7"/>
        <v>0</v>
      </c>
      <c r="R48" s="455"/>
      <c r="S48" s="179"/>
      <c r="T48" s="762">
        <f>G48+R48</f>
        <v>0</v>
      </c>
      <c r="U48" s="178"/>
      <c r="V48" s="770"/>
      <c r="W48" s="770"/>
      <c r="X48" s="694"/>
      <c r="Y48" s="694"/>
      <c r="Z48" s="770"/>
      <c r="AA48" s="770"/>
      <c r="AB48" s="770"/>
      <c r="AC48" s="694"/>
      <c r="AD48" s="899"/>
      <c r="AE48" s="352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3.5" thickBot="1">
      <c r="A49" s="216"/>
      <c r="B49" s="49" t="s">
        <v>37</v>
      </c>
      <c r="C49" s="161">
        <f aca="true" t="shared" si="8" ref="C49:S49">SUM(C30:C48)</f>
        <v>0</v>
      </c>
      <c r="D49" s="162">
        <f t="shared" si="8"/>
        <v>0</v>
      </c>
      <c r="E49" s="162">
        <f t="shared" si="8"/>
        <v>0</v>
      </c>
      <c r="F49" s="161">
        <f t="shared" si="8"/>
        <v>0</v>
      </c>
      <c r="G49" s="161">
        <f t="shared" si="8"/>
        <v>105870</v>
      </c>
      <c r="H49" s="162">
        <f t="shared" si="8"/>
        <v>-35</v>
      </c>
      <c r="I49" s="162">
        <f t="shared" si="8"/>
        <v>-35</v>
      </c>
      <c r="J49" s="162"/>
      <c r="K49" s="162">
        <f t="shared" si="8"/>
        <v>0</v>
      </c>
      <c r="L49" s="162">
        <f t="shared" si="8"/>
        <v>-13</v>
      </c>
      <c r="M49" s="162">
        <f t="shared" si="8"/>
        <v>-1</v>
      </c>
      <c r="N49" s="162">
        <f t="shared" si="8"/>
        <v>0</v>
      </c>
      <c r="O49" s="161">
        <f t="shared" si="8"/>
        <v>104230</v>
      </c>
      <c r="P49" s="161">
        <f t="shared" si="8"/>
        <v>1689</v>
      </c>
      <c r="Q49" s="397">
        <f t="shared" si="8"/>
        <v>-51797</v>
      </c>
      <c r="R49" s="282">
        <f t="shared" si="8"/>
        <v>-53486</v>
      </c>
      <c r="S49" s="163">
        <f t="shared" si="8"/>
        <v>0</v>
      </c>
      <c r="T49" s="789">
        <f>R49+G49</f>
        <v>52384</v>
      </c>
      <c r="U49" s="397">
        <f>SUM(U30:U48)</f>
        <v>-25920</v>
      </c>
      <c r="V49" s="284">
        <f>SUM(V30:V48)</f>
        <v>0</v>
      </c>
      <c r="W49" s="284">
        <f>SUM(W30:W48)</f>
        <v>0</v>
      </c>
      <c r="X49" s="692">
        <f>SUM(X30:X48)</f>
        <v>0</v>
      </c>
      <c r="Y49" s="692">
        <f aca="true" t="shared" si="9" ref="Y49:AE49">SUM(Y30:Y48)</f>
        <v>78304</v>
      </c>
      <c r="Z49" s="284">
        <f t="shared" si="9"/>
        <v>0</v>
      </c>
      <c r="AA49" s="284">
        <f t="shared" si="9"/>
        <v>0</v>
      </c>
      <c r="AB49" s="284">
        <f t="shared" si="9"/>
        <v>0</v>
      </c>
      <c r="AC49" s="692">
        <f t="shared" si="9"/>
        <v>0</v>
      </c>
      <c r="AD49" s="284">
        <f t="shared" si="9"/>
        <v>-500</v>
      </c>
      <c r="AE49" s="811">
        <f t="shared" si="9"/>
        <v>-500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75">
      <c r="A50" s="866">
        <v>1</v>
      </c>
      <c r="B50" s="985" t="s">
        <v>139</v>
      </c>
      <c r="C50" s="188">
        <f>D50+E50</f>
        <v>0</v>
      </c>
      <c r="D50" s="189"/>
      <c r="E50" s="189"/>
      <c r="F50" s="188"/>
      <c r="G50" s="188">
        <f aca="true" t="shared" si="10" ref="G50:G68">H50+L50+M50+N50+O50+P50</f>
        <v>376</v>
      </c>
      <c r="H50" s="189">
        <f>I50+K50</f>
        <v>0</v>
      </c>
      <c r="I50" s="189"/>
      <c r="J50" s="189"/>
      <c r="K50" s="189"/>
      <c r="L50" s="189"/>
      <c r="M50" s="189"/>
      <c r="N50" s="189"/>
      <c r="O50" s="188"/>
      <c r="P50" s="972">
        <v>376</v>
      </c>
      <c r="Q50" s="973">
        <f aca="true" t="shared" si="11" ref="Q50:Q68">P50+R50</f>
        <v>0</v>
      </c>
      <c r="R50" s="974">
        <v>-376</v>
      </c>
      <c r="S50" s="191"/>
      <c r="T50" s="791">
        <f>G50+R50+S50</f>
        <v>0</v>
      </c>
      <c r="U50" s="190"/>
      <c r="V50" s="495"/>
      <c r="W50" s="495"/>
      <c r="X50" s="698"/>
      <c r="Y50" s="698"/>
      <c r="Z50" s="495"/>
      <c r="AA50" s="495"/>
      <c r="AB50" s="495"/>
      <c r="AC50" s="698"/>
      <c r="AD50" s="698"/>
      <c r="AE50" s="356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75">
      <c r="A51" s="175">
        <v>3</v>
      </c>
      <c r="B51" s="325" t="s">
        <v>141</v>
      </c>
      <c r="C51" s="194">
        <f aca="true" t="shared" si="12" ref="C51:C68">D51+E51</f>
        <v>0</v>
      </c>
      <c r="D51" s="195"/>
      <c r="E51" s="195"/>
      <c r="F51" s="194"/>
      <c r="G51" s="194">
        <f t="shared" si="10"/>
        <v>900</v>
      </c>
      <c r="H51" s="195">
        <f aca="true" t="shared" si="13" ref="H51:H68">I51+K51</f>
        <v>0</v>
      </c>
      <c r="I51" s="195"/>
      <c r="J51" s="195"/>
      <c r="K51" s="195"/>
      <c r="L51" s="195"/>
      <c r="M51" s="195"/>
      <c r="N51" s="195"/>
      <c r="O51" s="194"/>
      <c r="P51" s="194">
        <v>900</v>
      </c>
      <c r="Q51" s="196">
        <f t="shared" si="11"/>
        <v>4900</v>
      </c>
      <c r="R51" s="357">
        <v>4000</v>
      </c>
      <c r="S51" s="197"/>
      <c r="T51" s="792">
        <f aca="true" t="shared" si="14" ref="T51:T68">G51+R51+S51</f>
        <v>4900</v>
      </c>
      <c r="U51" s="196"/>
      <c r="V51" s="496"/>
      <c r="W51" s="496"/>
      <c r="X51" s="699"/>
      <c r="Y51" s="699">
        <v>4900</v>
      </c>
      <c r="Z51" s="496"/>
      <c r="AA51" s="496"/>
      <c r="AB51" s="496"/>
      <c r="AC51" s="699"/>
      <c r="AD51" s="699"/>
      <c r="AE51" s="358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75">
      <c r="A52" s="541">
        <v>3</v>
      </c>
      <c r="B52" s="325" t="s">
        <v>142</v>
      </c>
      <c r="C52" s="194">
        <f t="shared" si="12"/>
        <v>0</v>
      </c>
      <c r="D52" s="195"/>
      <c r="E52" s="195"/>
      <c r="F52" s="194"/>
      <c r="G52" s="194">
        <f t="shared" si="10"/>
        <v>0</v>
      </c>
      <c r="H52" s="195">
        <f t="shared" si="13"/>
        <v>0</v>
      </c>
      <c r="I52" s="195"/>
      <c r="J52" s="195"/>
      <c r="K52" s="195"/>
      <c r="L52" s="195"/>
      <c r="M52" s="195"/>
      <c r="N52" s="195"/>
      <c r="O52" s="194"/>
      <c r="P52" s="194"/>
      <c r="Q52" s="196">
        <f t="shared" si="11"/>
        <v>12000</v>
      </c>
      <c r="R52" s="357">
        <v>12000</v>
      </c>
      <c r="S52" s="197"/>
      <c r="T52" s="792">
        <f t="shared" si="14"/>
        <v>12000</v>
      </c>
      <c r="U52" s="196">
        <v>12000</v>
      </c>
      <c r="V52" s="496"/>
      <c r="W52" s="496"/>
      <c r="X52" s="699"/>
      <c r="Y52" s="699"/>
      <c r="Z52" s="496"/>
      <c r="AA52" s="496"/>
      <c r="AB52" s="496"/>
      <c r="AC52" s="699"/>
      <c r="AD52" s="699"/>
      <c r="AE52" s="358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75">
      <c r="A53" s="541">
        <v>3</v>
      </c>
      <c r="B53" s="325" t="s">
        <v>143</v>
      </c>
      <c r="C53" s="194">
        <f t="shared" si="12"/>
        <v>0</v>
      </c>
      <c r="D53" s="195"/>
      <c r="E53" s="195"/>
      <c r="F53" s="194"/>
      <c r="G53" s="194">
        <f t="shared" si="10"/>
        <v>-982</v>
      </c>
      <c r="H53" s="195">
        <f t="shared" si="13"/>
        <v>0</v>
      </c>
      <c r="I53" s="195"/>
      <c r="J53" s="195"/>
      <c r="K53" s="195"/>
      <c r="L53" s="195"/>
      <c r="M53" s="195"/>
      <c r="N53" s="195"/>
      <c r="O53" s="194"/>
      <c r="P53" s="194">
        <v>-982</v>
      </c>
      <c r="Q53" s="196">
        <f t="shared" si="11"/>
        <v>-982</v>
      </c>
      <c r="R53" s="357">
        <v>0</v>
      </c>
      <c r="S53" s="197"/>
      <c r="T53" s="792">
        <f t="shared" si="14"/>
        <v>-982</v>
      </c>
      <c r="U53" s="196"/>
      <c r="V53" s="496"/>
      <c r="W53" s="496"/>
      <c r="X53" s="699"/>
      <c r="Y53" s="263">
        <v>-982</v>
      </c>
      <c r="Z53" s="496"/>
      <c r="AA53" s="496"/>
      <c r="AB53" s="496"/>
      <c r="AC53" s="699"/>
      <c r="AD53" s="699"/>
      <c r="AE53" s="358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s="643">
        <v>1</v>
      </c>
      <c r="B54" s="980" t="s">
        <v>143</v>
      </c>
      <c r="C54" s="975"/>
      <c r="D54" s="1013"/>
      <c r="E54" s="1013"/>
      <c r="F54" s="975"/>
      <c r="G54" s="975">
        <f t="shared" si="10"/>
        <v>-341</v>
      </c>
      <c r="H54" s="1013">
        <f t="shared" si="13"/>
        <v>0</v>
      </c>
      <c r="I54" s="1013"/>
      <c r="J54" s="1013"/>
      <c r="K54" s="1013"/>
      <c r="L54" s="1013"/>
      <c r="M54" s="1013"/>
      <c r="N54" s="1013"/>
      <c r="O54" s="975"/>
      <c r="P54" s="975">
        <v>-341</v>
      </c>
      <c r="Q54" s="976">
        <f t="shared" si="11"/>
        <v>0</v>
      </c>
      <c r="R54" s="977">
        <v>341</v>
      </c>
      <c r="S54" s="978"/>
      <c r="T54" s="979">
        <f t="shared" si="14"/>
        <v>0</v>
      </c>
      <c r="U54" s="976"/>
      <c r="V54" s="496"/>
      <c r="W54" s="496"/>
      <c r="X54" s="699"/>
      <c r="Y54" s="263"/>
      <c r="Z54" s="496"/>
      <c r="AA54" s="496"/>
      <c r="AB54" s="496"/>
      <c r="AC54" s="699"/>
      <c r="AD54" s="699"/>
      <c r="AE54" s="358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s="536">
        <v>3</v>
      </c>
      <c r="B55" s="325" t="s">
        <v>144</v>
      </c>
      <c r="C55" s="194">
        <f t="shared" si="12"/>
        <v>0</v>
      </c>
      <c r="D55" s="195"/>
      <c r="E55" s="195"/>
      <c r="F55" s="194"/>
      <c r="G55" s="194">
        <f t="shared" si="10"/>
        <v>0</v>
      </c>
      <c r="H55" s="195">
        <f t="shared" si="13"/>
        <v>0</v>
      </c>
      <c r="I55" s="195"/>
      <c r="J55" s="195"/>
      <c r="K55" s="195"/>
      <c r="L55" s="195"/>
      <c r="M55" s="195"/>
      <c r="N55" s="195"/>
      <c r="O55" s="194"/>
      <c r="P55" s="194"/>
      <c r="Q55" s="196">
        <f t="shared" si="11"/>
        <v>2309</v>
      </c>
      <c r="R55" s="357">
        <v>2309</v>
      </c>
      <c r="S55" s="197"/>
      <c r="T55" s="792">
        <f t="shared" si="14"/>
        <v>2309</v>
      </c>
      <c r="U55" s="196"/>
      <c r="V55" s="496"/>
      <c r="W55" s="496"/>
      <c r="X55" s="699"/>
      <c r="Y55" s="699">
        <v>2309</v>
      </c>
      <c r="Z55" s="496"/>
      <c r="AA55" s="496"/>
      <c r="AB55" s="496"/>
      <c r="AC55" s="699"/>
      <c r="AD55" s="699"/>
      <c r="AE55" s="358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75">
      <c r="A56" s="643">
        <v>1</v>
      </c>
      <c r="B56" s="980" t="s">
        <v>145</v>
      </c>
      <c r="C56" s="194">
        <f t="shared" si="12"/>
        <v>0</v>
      </c>
      <c r="D56" s="195"/>
      <c r="E56" s="195"/>
      <c r="F56" s="194"/>
      <c r="G56" s="194">
        <f t="shared" si="10"/>
        <v>-2176</v>
      </c>
      <c r="H56" s="195">
        <f t="shared" si="13"/>
        <v>0</v>
      </c>
      <c r="I56" s="195"/>
      <c r="J56" s="195"/>
      <c r="K56" s="195"/>
      <c r="L56" s="195"/>
      <c r="M56" s="195"/>
      <c r="N56" s="195"/>
      <c r="O56" s="975">
        <v>-2176</v>
      </c>
      <c r="P56" s="975"/>
      <c r="Q56" s="976">
        <f t="shared" si="11"/>
        <v>0</v>
      </c>
      <c r="R56" s="977"/>
      <c r="S56" s="978"/>
      <c r="T56" s="979">
        <f t="shared" si="14"/>
        <v>-2176</v>
      </c>
      <c r="U56" s="976">
        <v>-2176</v>
      </c>
      <c r="V56" s="496"/>
      <c r="W56" s="496"/>
      <c r="X56" s="699"/>
      <c r="Y56" s="699"/>
      <c r="Z56" s="496"/>
      <c r="AA56" s="496"/>
      <c r="AB56" s="496"/>
      <c r="AC56" s="699"/>
      <c r="AD56" s="699"/>
      <c r="AE56" s="358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75">
      <c r="A57" s="536">
        <v>3</v>
      </c>
      <c r="B57" s="325" t="s">
        <v>146</v>
      </c>
      <c r="C57" s="194">
        <f t="shared" si="12"/>
        <v>0</v>
      </c>
      <c r="D57" s="195"/>
      <c r="E57" s="195"/>
      <c r="F57" s="194"/>
      <c r="G57" s="194">
        <f t="shared" si="10"/>
        <v>24974</v>
      </c>
      <c r="H57" s="195">
        <f t="shared" si="13"/>
        <v>0</v>
      </c>
      <c r="I57" s="195"/>
      <c r="J57" s="195"/>
      <c r="K57" s="195"/>
      <c r="L57" s="195"/>
      <c r="M57" s="195"/>
      <c r="N57" s="195"/>
      <c r="O57" s="194"/>
      <c r="P57" s="194">
        <v>24974</v>
      </c>
      <c r="Q57" s="196">
        <f t="shared" si="11"/>
        <v>35374</v>
      </c>
      <c r="R57" s="357">
        <v>10400</v>
      </c>
      <c r="S57" s="197"/>
      <c r="T57" s="792">
        <f t="shared" si="14"/>
        <v>35374</v>
      </c>
      <c r="U57" s="196"/>
      <c r="V57" s="496"/>
      <c r="W57" s="496"/>
      <c r="X57" s="699"/>
      <c r="Y57" s="699">
        <v>35374</v>
      </c>
      <c r="Z57" s="496"/>
      <c r="AA57" s="496"/>
      <c r="AB57" s="496"/>
      <c r="AC57" s="699"/>
      <c r="AD57" s="699"/>
      <c r="AE57" s="358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75">
      <c r="A58" s="536">
        <v>3</v>
      </c>
      <c r="B58" s="325" t="s">
        <v>147</v>
      </c>
      <c r="C58" s="194">
        <f t="shared" si="12"/>
        <v>0</v>
      </c>
      <c r="D58" s="195"/>
      <c r="E58" s="195"/>
      <c r="F58" s="194"/>
      <c r="G58" s="194">
        <f t="shared" si="10"/>
        <v>75000</v>
      </c>
      <c r="H58" s="195">
        <f t="shared" si="13"/>
        <v>0</v>
      </c>
      <c r="I58" s="195"/>
      <c r="J58" s="195"/>
      <c r="K58" s="195"/>
      <c r="L58" s="195"/>
      <c r="M58" s="195"/>
      <c r="N58" s="195"/>
      <c r="O58" s="194">
        <v>75000</v>
      </c>
      <c r="P58" s="194"/>
      <c r="Q58" s="196">
        <f t="shared" si="11"/>
        <v>0</v>
      </c>
      <c r="R58" s="357"/>
      <c r="S58" s="197"/>
      <c r="T58" s="792">
        <f t="shared" si="14"/>
        <v>75000</v>
      </c>
      <c r="U58" s="196"/>
      <c r="V58" s="496"/>
      <c r="W58" s="496"/>
      <c r="X58" s="699"/>
      <c r="Y58" s="699">
        <v>75000</v>
      </c>
      <c r="Z58" s="496"/>
      <c r="AA58" s="496"/>
      <c r="AB58" s="496"/>
      <c r="AC58" s="699"/>
      <c r="AD58" s="699"/>
      <c r="AE58" s="358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75">
      <c r="A59" s="643">
        <v>1</v>
      </c>
      <c r="B59" s="980" t="s">
        <v>148</v>
      </c>
      <c r="C59" s="194">
        <f t="shared" si="12"/>
        <v>0</v>
      </c>
      <c r="D59" s="195"/>
      <c r="E59" s="195"/>
      <c r="F59" s="194"/>
      <c r="G59" s="194">
        <f t="shared" si="10"/>
        <v>-5549</v>
      </c>
      <c r="H59" s="195">
        <f t="shared" si="13"/>
        <v>0</v>
      </c>
      <c r="I59" s="195"/>
      <c r="J59" s="195"/>
      <c r="K59" s="195"/>
      <c r="L59" s="195"/>
      <c r="M59" s="195"/>
      <c r="N59" s="195"/>
      <c r="O59" s="194"/>
      <c r="P59" s="975">
        <v>-5549</v>
      </c>
      <c r="Q59" s="976">
        <f t="shared" si="11"/>
        <v>-7928</v>
      </c>
      <c r="R59" s="977">
        <v>-2379</v>
      </c>
      <c r="S59" s="978"/>
      <c r="T59" s="979">
        <f t="shared" si="14"/>
        <v>-7928</v>
      </c>
      <c r="U59" s="976">
        <v>-7928</v>
      </c>
      <c r="V59" s="982"/>
      <c r="W59" s="982"/>
      <c r="X59" s="983"/>
      <c r="Y59" s="984"/>
      <c r="Z59" s="496"/>
      <c r="AA59" s="496"/>
      <c r="AB59" s="496"/>
      <c r="AC59" s="699"/>
      <c r="AD59" s="699"/>
      <c r="AE59" s="358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75">
      <c r="A60" s="536">
        <v>3</v>
      </c>
      <c r="B60" s="325" t="s">
        <v>149</v>
      </c>
      <c r="C60" s="194">
        <f t="shared" si="12"/>
        <v>0</v>
      </c>
      <c r="D60" s="195"/>
      <c r="E60" s="195"/>
      <c r="F60" s="194"/>
      <c r="G60" s="194">
        <f t="shared" si="10"/>
        <v>17000</v>
      </c>
      <c r="H60" s="195">
        <f t="shared" si="13"/>
        <v>0</v>
      </c>
      <c r="I60" s="195"/>
      <c r="J60" s="195"/>
      <c r="K60" s="195"/>
      <c r="L60" s="195"/>
      <c r="M60" s="195"/>
      <c r="N60" s="195"/>
      <c r="O60" s="194">
        <v>17000</v>
      </c>
      <c r="P60" s="194"/>
      <c r="Q60" s="196">
        <f t="shared" si="11"/>
        <v>0</v>
      </c>
      <c r="R60" s="357"/>
      <c r="S60" s="197"/>
      <c r="T60" s="792">
        <f t="shared" si="14"/>
        <v>17000</v>
      </c>
      <c r="U60" s="196"/>
      <c r="V60" s="496"/>
      <c r="W60" s="496"/>
      <c r="X60" s="699"/>
      <c r="Y60" s="981">
        <v>17000</v>
      </c>
      <c r="Z60" s="496"/>
      <c r="AA60" s="496"/>
      <c r="AB60" s="496"/>
      <c r="AC60" s="699"/>
      <c r="AD60" s="699"/>
      <c r="AE60" s="358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75">
      <c r="A61" s="536">
        <v>3</v>
      </c>
      <c r="B61" s="325" t="s">
        <v>150</v>
      </c>
      <c r="C61" s="194">
        <f t="shared" si="12"/>
        <v>0</v>
      </c>
      <c r="D61" s="195"/>
      <c r="E61" s="195"/>
      <c r="F61" s="194"/>
      <c r="G61" s="194">
        <f t="shared" si="10"/>
        <v>-1070</v>
      </c>
      <c r="H61" s="195">
        <f t="shared" si="13"/>
        <v>0</v>
      </c>
      <c r="I61" s="195"/>
      <c r="J61" s="195"/>
      <c r="K61" s="195"/>
      <c r="L61" s="195"/>
      <c r="M61" s="195"/>
      <c r="N61" s="195"/>
      <c r="O61" s="194">
        <v>-1190</v>
      </c>
      <c r="P61" s="194">
        <v>120</v>
      </c>
      <c r="Q61" s="196">
        <f t="shared" si="11"/>
        <v>1190</v>
      </c>
      <c r="R61" s="357">
        <v>1070</v>
      </c>
      <c r="S61" s="197"/>
      <c r="T61" s="792">
        <f t="shared" si="14"/>
        <v>0</v>
      </c>
      <c r="U61" s="196"/>
      <c r="V61" s="496"/>
      <c r="W61" s="496"/>
      <c r="X61" s="699"/>
      <c r="Y61" s="981"/>
      <c r="Z61" s="496"/>
      <c r="AA61" s="496"/>
      <c r="AB61" s="496"/>
      <c r="AC61" s="699"/>
      <c r="AD61" s="699"/>
      <c r="AE61" s="358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643">
        <v>1</v>
      </c>
      <c r="B62" s="980" t="s">
        <v>150</v>
      </c>
      <c r="C62" s="194">
        <f t="shared" si="12"/>
        <v>0</v>
      </c>
      <c r="D62" s="195"/>
      <c r="E62" s="195"/>
      <c r="F62" s="194"/>
      <c r="G62" s="194">
        <f t="shared" si="10"/>
        <v>9751</v>
      </c>
      <c r="H62" s="195">
        <f t="shared" si="13"/>
        <v>0</v>
      </c>
      <c r="I62" s="195"/>
      <c r="J62" s="195"/>
      <c r="K62" s="195"/>
      <c r="L62" s="195"/>
      <c r="M62" s="195"/>
      <c r="N62" s="195"/>
      <c r="O62" s="194"/>
      <c r="P62" s="975">
        <v>9751</v>
      </c>
      <c r="Q62" s="976">
        <f t="shared" si="11"/>
        <v>0</v>
      </c>
      <c r="R62" s="977">
        <v>-9751</v>
      </c>
      <c r="S62" s="978"/>
      <c r="T62" s="979">
        <f t="shared" si="14"/>
        <v>0</v>
      </c>
      <c r="U62" s="196"/>
      <c r="V62" s="496"/>
      <c r="W62" s="496"/>
      <c r="X62" s="699"/>
      <c r="Y62" s="981"/>
      <c r="Z62" s="496"/>
      <c r="AA62" s="496"/>
      <c r="AB62" s="496"/>
      <c r="AC62" s="699"/>
      <c r="AD62" s="699"/>
      <c r="AE62" s="358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75" hidden="1">
      <c r="A63" s="643"/>
      <c r="B63" s="980"/>
      <c r="C63" s="194"/>
      <c r="D63" s="195"/>
      <c r="E63" s="195"/>
      <c r="F63" s="194"/>
      <c r="G63" s="194">
        <f t="shared" si="10"/>
        <v>0</v>
      </c>
      <c r="H63" s="195">
        <f t="shared" si="13"/>
        <v>0</v>
      </c>
      <c r="I63" s="195"/>
      <c r="J63" s="195"/>
      <c r="K63" s="195"/>
      <c r="L63" s="195"/>
      <c r="M63" s="195"/>
      <c r="N63" s="195"/>
      <c r="O63" s="194"/>
      <c r="P63" s="194"/>
      <c r="Q63" s="196">
        <f t="shared" si="11"/>
        <v>0</v>
      </c>
      <c r="R63" s="357"/>
      <c r="S63" s="197"/>
      <c r="T63" s="792">
        <f t="shared" si="14"/>
        <v>0</v>
      </c>
      <c r="U63" s="196"/>
      <c r="V63" s="496"/>
      <c r="W63" s="496"/>
      <c r="X63" s="699"/>
      <c r="Y63" s="981"/>
      <c r="Z63" s="496"/>
      <c r="AA63" s="496"/>
      <c r="AB63" s="496"/>
      <c r="AC63" s="699"/>
      <c r="AD63" s="699"/>
      <c r="AE63" s="358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75" hidden="1">
      <c r="A64" s="643"/>
      <c r="B64" s="980"/>
      <c r="C64" s="194"/>
      <c r="D64" s="195"/>
      <c r="E64" s="195"/>
      <c r="F64" s="194"/>
      <c r="G64" s="194">
        <f t="shared" si="10"/>
        <v>0</v>
      </c>
      <c r="H64" s="195">
        <f t="shared" si="13"/>
        <v>0</v>
      </c>
      <c r="I64" s="195"/>
      <c r="J64" s="195"/>
      <c r="K64" s="195"/>
      <c r="L64" s="195"/>
      <c r="M64" s="195"/>
      <c r="N64" s="195"/>
      <c r="O64" s="194"/>
      <c r="P64" s="194"/>
      <c r="Q64" s="196">
        <f t="shared" si="11"/>
        <v>0</v>
      </c>
      <c r="R64" s="357"/>
      <c r="S64" s="197"/>
      <c r="T64" s="792">
        <f t="shared" si="14"/>
        <v>0</v>
      </c>
      <c r="U64" s="196"/>
      <c r="V64" s="496"/>
      <c r="W64" s="496"/>
      <c r="X64" s="699"/>
      <c r="Y64" s="981"/>
      <c r="Z64" s="496"/>
      <c r="AA64" s="496"/>
      <c r="AB64" s="496"/>
      <c r="AC64" s="699"/>
      <c r="AD64" s="699"/>
      <c r="AE64" s="358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75" hidden="1">
      <c r="A65" s="643"/>
      <c r="B65" s="980"/>
      <c r="C65" s="194"/>
      <c r="D65" s="195"/>
      <c r="E65" s="195"/>
      <c r="F65" s="194"/>
      <c r="G65" s="194">
        <f t="shared" si="10"/>
        <v>0</v>
      </c>
      <c r="H65" s="195">
        <f t="shared" si="13"/>
        <v>0</v>
      </c>
      <c r="I65" s="195"/>
      <c r="J65" s="195"/>
      <c r="K65" s="195"/>
      <c r="L65" s="195"/>
      <c r="M65" s="195"/>
      <c r="N65" s="195"/>
      <c r="O65" s="194"/>
      <c r="P65" s="194"/>
      <c r="Q65" s="196">
        <f t="shared" si="11"/>
        <v>0</v>
      </c>
      <c r="R65" s="357"/>
      <c r="S65" s="197"/>
      <c r="T65" s="792">
        <f t="shared" si="14"/>
        <v>0</v>
      </c>
      <c r="U65" s="196"/>
      <c r="V65" s="496"/>
      <c r="W65" s="496"/>
      <c r="X65" s="699"/>
      <c r="Y65" s="981"/>
      <c r="Z65" s="496"/>
      <c r="AA65" s="496"/>
      <c r="AB65" s="496"/>
      <c r="AC65" s="699"/>
      <c r="AD65" s="699"/>
      <c r="AE65" s="358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75" hidden="1">
      <c r="A66" s="536"/>
      <c r="B66" s="325"/>
      <c r="C66" s="194"/>
      <c r="D66" s="195"/>
      <c r="E66" s="195"/>
      <c r="F66" s="194"/>
      <c r="G66" s="194">
        <f t="shared" si="10"/>
        <v>0</v>
      </c>
      <c r="H66" s="195">
        <f t="shared" si="13"/>
        <v>0</v>
      </c>
      <c r="I66" s="195"/>
      <c r="J66" s="195"/>
      <c r="K66" s="195"/>
      <c r="L66" s="195"/>
      <c r="M66" s="195"/>
      <c r="N66" s="195"/>
      <c r="O66" s="194"/>
      <c r="P66" s="194"/>
      <c r="Q66" s="196">
        <f t="shared" si="11"/>
        <v>0</v>
      </c>
      <c r="R66" s="357"/>
      <c r="S66" s="197"/>
      <c r="T66" s="792">
        <f t="shared" si="14"/>
        <v>0</v>
      </c>
      <c r="U66" s="196"/>
      <c r="V66" s="496"/>
      <c r="W66" s="496"/>
      <c r="X66" s="699"/>
      <c r="Y66" s="981"/>
      <c r="Z66" s="496"/>
      <c r="AA66" s="496"/>
      <c r="AB66" s="496"/>
      <c r="AC66" s="699"/>
      <c r="AD66" s="699"/>
      <c r="AE66" s="358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75" hidden="1">
      <c r="A67" s="536"/>
      <c r="B67" s="325"/>
      <c r="C67" s="194"/>
      <c r="D67" s="195"/>
      <c r="E67" s="195"/>
      <c r="F67" s="194"/>
      <c r="G67" s="194">
        <f t="shared" si="10"/>
        <v>0</v>
      </c>
      <c r="H67" s="195">
        <f t="shared" si="13"/>
        <v>0</v>
      </c>
      <c r="I67" s="195"/>
      <c r="J67" s="195"/>
      <c r="K67" s="195"/>
      <c r="L67" s="195"/>
      <c r="M67" s="195"/>
      <c r="N67" s="195"/>
      <c r="O67" s="194"/>
      <c r="P67" s="194"/>
      <c r="Q67" s="196">
        <f t="shared" si="11"/>
        <v>0</v>
      </c>
      <c r="R67" s="357"/>
      <c r="S67" s="197"/>
      <c r="T67" s="792">
        <f t="shared" si="14"/>
        <v>0</v>
      </c>
      <c r="U67" s="196"/>
      <c r="V67" s="496"/>
      <c r="W67" s="496"/>
      <c r="X67" s="699"/>
      <c r="Y67" s="981"/>
      <c r="Z67" s="496"/>
      <c r="AA67" s="496"/>
      <c r="AB67" s="496"/>
      <c r="AC67" s="699"/>
      <c r="AD67" s="699"/>
      <c r="AE67" s="358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3.5" hidden="1" thickBot="1">
      <c r="A68" s="541"/>
      <c r="B68" s="325"/>
      <c r="C68" s="194">
        <f t="shared" si="12"/>
        <v>0</v>
      </c>
      <c r="D68" s="195"/>
      <c r="E68" s="195"/>
      <c r="F68" s="194"/>
      <c r="G68" s="194">
        <f t="shared" si="10"/>
        <v>0</v>
      </c>
      <c r="H68" s="195">
        <f t="shared" si="13"/>
        <v>0</v>
      </c>
      <c r="I68" s="195"/>
      <c r="J68" s="195"/>
      <c r="K68" s="195"/>
      <c r="L68" s="195"/>
      <c r="M68" s="195"/>
      <c r="N68" s="195"/>
      <c r="O68" s="194"/>
      <c r="P68" s="194"/>
      <c r="Q68" s="196">
        <f t="shared" si="11"/>
        <v>0</v>
      </c>
      <c r="R68" s="357"/>
      <c r="S68" s="197"/>
      <c r="T68" s="792">
        <f t="shared" si="14"/>
        <v>0</v>
      </c>
      <c r="U68" s="196"/>
      <c r="V68" s="496"/>
      <c r="W68" s="496"/>
      <c r="X68" s="699"/>
      <c r="Y68" s="699"/>
      <c r="Z68" s="496"/>
      <c r="AA68" s="496"/>
      <c r="AB68" s="496"/>
      <c r="AC68" s="699"/>
      <c r="AD68" s="699"/>
      <c r="AE68" s="358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2" ht="13.5" thickBot="1">
      <c r="A69" s="216"/>
      <c r="B69" s="49" t="s">
        <v>38</v>
      </c>
      <c r="C69" s="153">
        <f aca="true" t="shared" si="15" ref="C69:U69">SUM(C50:C68)</f>
        <v>0</v>
      </c>
      <c r="D69" s="153">
        <f t="shared" si="15"/>
        <v>0</v>
      </c>
      <c r="E69" s="153">
        <f t="shared" si="15"/>
        <v>0</v>
      </c>
      <c r="F69" s="153">
        <f t="shared" si="15"/>
        <v>0</v>
      </c>
      <c r="G69" s="153">
        <f t="shared" si="15"/>
        <v>117883</v>
      </c>
      <c r="H69" s="153">
        <f t="shared" si="15"/>
        <v>0</v>
      </c>
      <c r="I69" s="154">
        <f t="shared" si="15"/>
        <v>0</v>
      </c>
      <c r="J69" s="153"/>
      <c r="K69" s="153">
        <f t="shared" si="15"/>
        <v>0</v>
      </c>
      <c r="L69" s="153">
        <f t="shared" si="15"/>
        <v>0</v>
      </c>
      <c r="M69" s="153">
        <f t="shared" si="15"/>
        <v>0</v>
      </c>
      <c r="N69" s="153">
        <f t="shared" si="15"/>
        <v>0</v>
      </c>
      <c r="O69" s="153">
        <f t="shared" si="15"/>
        <v>88634</v>
      </c>
      <c r="P69" s="153">
        <f t="shared" si="15"/>
        <v>29249</v>
      </c>
      <c r="Q69" s="153">
        <f t="shared" si="15"/>
        <v>46863</v>
      </c>
      <c r="R69" s="281">
        <f t="shared" si="15"/>
        <v>17614</v>
      </c>
      <c r="S69" s="156">
        <f t="shared" si="15"/>
        <v>0</v>
      </c>
      <c r="T69" s="417">
        <f t="shared" si="15"/>
        <v>135497</v>
      </c>
      <c r="U69" s="166">
        <f t="shared" si="15"/>
        <v>1896</v>
      </c>
      <c r="V69" s="155">
        <f>SUM(V50:V68)</f>
        <v>0</v>
      </c>
      <c r="W69" s="155">
        <f>SUM(W50:W68)</f>
        <v>0</v>
      </c>
      <c r="X69" s="155">
        <f>SUM(X50:X68)</f>
        <v>0</v>
      </c>
      <c r="Y69" s="155">
        <f aca="true" t="shared" si="16" ref="Y69:AE69">SUM(Y50:Y68)</f>
        <v>133601</v>
      </c>
      <c r="Z69" s="155">
        <f t="shared" si="16"/>
        <v>0</v>
      </c>
      <c r="AA69" s="155">
        <f t="shared" si="16"/>
        <v>0</v>
      </c>
      <c r="AB69" s="155">
        <f t="shared" si="16"/>
        <v>0</v>
      </c>
      <c r="AC69" s="155">
        <f t="shared" si="16"/>
        <v>0</v>
      </c>
      <c r="AD69" s="155">
        <f t="shared" si="16"/>
        <v>0</v>
      </c>
      <c r="AE69" s="224">
        <f t="shared" si="16"/>
        <v>0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2.75">
      <c r="A70" s="186">
        <v>3</v>
      </c>
      <c r="B70" s="319" t="s">
        <v>159</v>
      </c>
      <c r="C70" s="188">
        <f aca="true" t="shared" si="17" ref="C70:C86">D70+E70</f>
        <v>0</v>
      </c>
      <c r="D70" s="189"/>
      <c r="E70" s="189"/>
      <c r="F70" s="188"/>
      <c r="G70" s="194">
        <f aca="true" t="shared" si="18" ref="G70:G86">H70+L70+M70+N70+O70+P70</f>
        <v>649</v>
      </c>
      <c r="H70" s="189">
        <f>I70+K70</f>
        <v>434</v>
      </c>
      <c r="I70" s="189"/>
      <c r="J70" s="189"/>
      <c r="K70" s="189">
        <v>434</v>
      </c>
      <c r="L70" s="189">
        <v>152</v>
      </c>
      <c r="M70" s="189"/>
      <c r="N70" s="189"/>
      <c r="O70" s="188">
        <v>63</v>
      </c>
      <c r="P70" s="188"/>
      <c r="Q70" s="190">
        <f>P70+R70</f>
        <v>0</v>
      </c>
      <c r="R70" s="355"/>
      <c r="S70" s="243"/>
      <c r="T70" s="792">
        <f>G70+R70</f>
        <v>649</v>
      </c>
      <c r="U70" s="190"/>
      <c r="V70" s="495"/>
      <c r="W70" s="495"/>
      <c r="X70" s="698"/>
      <c r="Y70" s="698">
        <v>649</v>
      </c>
      <c r="Z70" s="495"/>
      <c r="AA70" s="495"/>
      <c r="AB70" s="495"/>
      <c r="AC70" s="698"/>
      <c r="AD70" s="698"/>
      <c r="AE70" s="356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2.75">
      <c r="A71" s="643">
        <v>1</v>
      </c>
      <c r="B71" s="577" t="s">
        <v>161</v>
      </c>
      <c r="C71" s="194">
        <f t="shared" si="17"/>
        <v>0</v>
      </c>
      <c r="D71" s="241"/>
      <c r="E71" s="241"/>
      <c r="F71" s="240"/>
      <c r="G71" s="975">
        <f t="shared" si="18"/>
        <v>3125</v>
      </c>
      <c r="H71" s="241">
        <f aca="true" t="shared" si="19" ref="H71:H86">I71+K71</f>
        <v>0</v>
      </c>
      <c r="I71" s="241"/>
      <c r="J71" s="241"/>
      <c r="K71" s="241"/>
      <c r="L71" s="241"/>
      <c r="M71" s="241"/>
      <c r="N71" s="241"/>
      <c r="O71" s="240"/>
      <c r="P71" s="1026">
        <v>3125</v>
      </c>
      <c r="Q71" s="1027">
        <f aca="true" t="shared" si="20" ref="Q71:Q86">P71+R71</f>
        <v>0</v>
      </c>
      <c r="R71" s="1028">
        <v>-3125</v>
      </c>
      <c r="S71" s="243"/>
      <c r="T71" s="793">
        <f aca="true" t="shared" si="21" ref="T71:T78">G71+R71</f>
        <v>0</v>
      </c>
      <c r="U71" s="242"/>
      <c r="V71" s="812"/>
      <c r="W71" s="812"/>
      <c r="X71" s="813"/>
      <c r="Y71" s="813"/>
      <c r="Z71" s="812"/>
      <c r="AA71" s="812"/>
      <c r="AB71" s="812"/>
      <c r="AC71" s="813"/>
      <c r="AD71" s="813"/>
      <c r="AE71" s="81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2.75">
      <c r="A72" s="67">
        <v>3</v>
      </c>
      <c r="B72" s="91" t="s">
        <v>162</v>
      </c>
      <c r="C72" s="194">
        <f t="shared" si="17"/>
        <v>0</v>
      </c>
      <c r="D72" s="241"/>
      <c r="E72" s="241"/>
      <c r="F72" s="240"/>
      <c r="G72" s="194">
        <f t="shared" si="18"/>
        <v>1030</v>
      </c>
      <c r="H72" s="241">
        <f t="shared" si="19"/>
        <v>0</v>
      </c>
      <c r="I72" s="241"/>
      <c r="J72" s="241"/>
      <c r="K72" s="241"/>
      <c r="L72" s="241"/>
      <c r="M72" s="241"/>
      <c r="N72" s="241"/>
      <c r="O72" s="240">
        <v>1030</v>
      </c>
      <c r="P72" s="240"/>
      <c r="Q72" s="242">
        <f t="shared" si="20"/>
        <v>0</v>
      </c>
      <c r="R72" s="457"/>
      <c r="S72" s="243"/>
      <c r="T72" s="792">
        <f t="shared" si="21"/>
        <v>1030</v>
      </c>
      <c r="U72" s="242"/>
      <c r="V72" s="812"/>
      <c r="W72" s="812"/>
      <c r="X72" s="813"/>
      <c r="Y72" s="813">
        <v>1030</v>
      </c>
      <c r="Z72" s="812"/>
      <c r="AA72" s="812"/>
      <c r="AB72" s="812"/>
      <c r="AC72" s="813"/>
      <c r="AD72" s="813"/>
      <c r="AE72" s="81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2.75">
      <c r="A73" s="867">
        <v>1</v>
      </c>
      <c r="B73" s="577" t="s">
        <v>163</v>
      </c>
      <c r="C73" s="194">
        <f>D73+E73</f>
        <v>0</v>
      </c>
      <c r="D73" s="241"/>
      <c r="E73" s="241"/>
      <c r="F73" s="240"/>
      <c r="G73" s="975">
        <f t="shared" si="18"/>
        <v>-1375</v>
      </c>
      <c r="H73" s="241">
        <f t="shared" si="19"/>
        <v>0</v>
      </c>
      <c r="I73" s="241"/>
      <c r="J73" s="241"/>
      <c r="K73" s="241"/>
      <c r="L73" s="241"/>
      <c r="M73" s="241"/>
      <c r="N73" s="241"/>
      <c r="O73" s="1026"/>
      <c r="P73" s="1026">
        <v>-1375</v>
      </c>
      <c r="Q73" s="1027">
        <f>P73+R73</f>
        <v>-1375</v>
      </c>
      <c r="R73" s="1028"/>
      <c r="S73" s="1029"/>
      <c r="T73" s="979">
        <f>G73+R73</f>
        <v>-1375</v>
      </c>
      <c r="U73" s="1027">
        <v>-1375</v>
      </c>
      <c r="V73" s="812"/>
      <c r="W73" s="812"/>
      <c r="X73" s="813"/>
      <c r="Y73" s="813"/>
      <c r="Z73" s="812"/>
      <c r="AA73" s="812"/>
      <c r="AB73" s="812"/>
      <c r="AC73" s="813"/>
      <c r="AD73" s="813"/>
      <c r="AE73" s="81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2.75">
      <c r="A74" s="867">
        <v>1</v>
      </c>
      <c r="B74" s="1033" t="s">
        <v>165</v>
      </c>
      <c r="C74" s="194">
        <f>D74+E74</f>
        <v>0</v>
      </c>
      <c r="D74" s="241"/>
      <c r="E74" s="241"/>
      <c r="F74" s="240"/>
      <c r="G74" s="194">
        <f t="shared" si="18"/>
        <v>-145</v>
      </c>
      <c r="H74" s="241">
        <f t="shared" si="19"/>
        <v>0</v>
      </c>
      <c r="I74" s="241"/>
      <c r="J74" s="241"/>
      <c r="K74" s="241"/>
      <c r="L74" s="241"/>
      <c r="M74" s="241"/>
      <c r="N74" s="241"/>
      <c r="O74" s="240"/>
      <c r="P74" s="1026">
        <v>-145</v>
      </c>
      <c r="Q74" s="1027">
        <f>P74+R74</f>
        <v>0</v>
      </c>
      <c r="R74" s="1028">
        <v>145</v>
      </c>
      <c r="S74" s="243"/>
      <c r="T74" s="792">
        <f>G74+R74</f>
        <v>0</v>
      </c>
      <c r="U74" s="242"/>
      <c r="V74" s="812"/>
      <c r="W74" s="812"/>
      <c r="X74" s="813"/>
      <c r="Y74" s="813"/>
      <c r="Z74" s="812"/>
      <c r="AA74" s="812"/>
      <c r="AB74" s="812"/>
      <c r="AC74" s="813"/>
      <c r="AD74" s="813"/>
      <c r="AE74" s="81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2.75">
      <c r="A75" s="67">
        <v>3</v>
      </c>
      <c r="B75" s="91" t="s">
        <v>166</v>
      </c>
      <c r="C75" s="194">
        <f>D75+E75</f>
        <v>0</v>
      </c>
      <c r="D75" s="241"/>
      <c r="E75" s="241"/>
      <c r="F75" s="240"/>
      <c r="G75" s="194">
        <f t="shared" si="18"/>
        <v>15488</v>
      </c>
      <c r="H75" s="241">
        <f t="shared" si="19"/>
        <v>0</v>
      </c>
      <c r="I75" s="241"/>
      <c r="J75" s="241"/>
      <c r="K75" s="241"/>
      <c r="L75" s="241"/>
      <c r="M75" s="241"/>
      <c r="N75" s="241"/>
      <c r="O75" s="240">
        <v>15488</v>
      </c>
      <c r="P75" s="240"/>
      <c r="Q75" s="242">
        <f>P75+R75</f>
        <v>0</v>
      </c>
      <c r="R75" s="457"/>
      <c r="S75" s="243"/>
      <c r="T75" s="792">
        <f>G75+R75</f>
        <v>15488</v>
      </c>
      <c r="U75" s="242"/>
      <c r="V75" s="812"/>
      <c r="W75" s="812"/>
      <c r="X75" s="813"/>
      <c r="Y75" s="813">
        <v>15488</v>
      </c>
      <c r="Z75" s="812"/>
      <c r="AA75" s="812"/>
      <c r="AB75" s="812"/>
      <c r="AC75" s="813"/>
      <c r="AD75" s="813"/>
      <c r="AE75" s="81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2.75">
      <c r="A76" s="67">
        <v>3</v>
      </c>
      <c r="B76" s="91" t="s">
        <v>167</v>
      </c>
      <c r="C76" s="194">
        <f>D76+E76</f>
        <v>0</v>
      </c>
      <c r="D76" s="241"/>
      <c r="E76" s="241"/>
      <c r="F76" s="240"/>
      <c r="G76" s="194">
        <f t="shared" si="18"/>
        <v>0</v>
      </c>
      <c r="H76" s="241">
        <f t="shared" si="19"/>
        <v>0</v>
      </c>
      <c r="I76" s="241"/>
      <c r="J76" s="241"/>
      <c r="K76" s="241"/>
      <c r="L76" s="241"/>
      <c r="M76" s="241"/>
      <c r="N76" s="241"/>
      <c r="O76" s="240"/>
      <c r="P76" s="240"/>
      <c r="Q76" s="242">
        <f>P76+R76</f>
        <v>0</v>
      </c>
      <c r="R76" s="457"/>
      <c r="S76" s="243"/>
      <c r="T76" s="792">
        <f>G76+R76</f>
        <v>0</v>
      </c>
      <c r="U76" s="242">
        <v>2666</v>
      </c>
      <c r="V76" s="812"/>
      <c r="W76" s="812"/>
      <c r="X76" s="813"/>
      <c r="Y76" s="1036">
        <v>-2666</v>
      </c>
      <c r="Z76" s="812">
        <v>3108</v>
      </c>
      <c r="AA76" s="812"/>
      <c r="AB76" s="812">
        <v>10</v>
      </c>
      <c r="AC76" s="813"/>
      <c r="AD76" s="813"/>
      <c r="AE76" s="81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2.75">
      <c r="A77" s="67">
        <v>3</v>
      </c>
      <c r="B77" s="91" t="s">
        <v>169</v>
      </c>
      <c r="C77" s="194">
        <f t="shared" si="17"/>
        <v>0</v>
      </c>
      <c r="D77" s="241"/>
      <c r="E77" s="241"/>
      <c r="F77" s="240"/>
      <c r="G77" s="194">
        <f t="shared" si="18"/>
        <v>0</v>
      </c>
      <c r="H77" s="241">
        <f t="shared" si="19"/>
        <v>7540</v>
      </c>
      <c r="I77" s="241">
        <v>7540</v>
      </c>
      <c r="J77" s="241"/>
      <c r="K77" s="241"/>
      <c r="L77" s="241">
        <v>2639</v>
      </c>
      <c r="M77" s="241">
        <v>155</v>
      </c>
      <c r="N77" s="241"/>
      <c r="O77" s="240">
        <v>-10334</v>
      </c>
      <c r="P77" s="240"/>
      <c r="Q77" s="242">
        <f t="shared" si="20"/>
        <v>0</v>
      </c>
      <c r="R77" s="457"/>
      <c r="S77" s="243"/>
      <c r="T77" s="792">
        <f t="shared" si="21"/>
        <v>0</v>
      </c>
      <c r="U77" s="242"/>
      <c r="V77" s="812"/>
      <c r="W77" s="812"/>
      <c r="X77" s="815"/>
      <c r="Y77" s="813"/>
      <c r="Z77" s="812"/>
      <c r="AA77" s="812"/>
      <c r="AB77" s="812"/>
      <c r="AC77" s="815"/>
      <c r="AD77" s="815"/>
      <c r="AE77" s="81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2.75">
      <c r="A78" s="578">
        <v>1</v>
      </c>
      <c r="B78" s="980" t="s">
        <v>170</v>
      </c>
      <c r="C78" s="194">
        <f t="shared" si="17"/>
        <v>0</v>
      </c>
      <c r="D78" s="241"/>
      <c r="E78" s="241"/>
      <c r="F78" s="240"/>
      <c r="G78" s="975">
        <f t="shared" si="18"/>
        <v>-2406</v>
      </c>
      <c r="H78" s="241">
        <f t="shared" si="19"/>
        <v>0</v>
      </c>
      <c r="I78" s="241"/>
      <c r="J78" s="241"/>
      <c r="K78" s="241"/>
      <c r="L78" s="241"/>
      <c r="M78" s="241"/>
      <c r="N78" s="241"/>
      <c r="O78" s="240"/>
      <c r="P78" s="1026">
        <v>-2406</v>
      </c>
      <c r="Q78" s="1027">
        <f t="shared" si="20"/>
        <v>-3424</v>
      </c>
      <c r="R78" s="1028">
        <v>-1018</v>
      </c>
      <c r="S78" s="1029"/>
      <c r="T78" s="979">
        <f t="shared" si="21"/>
        <v>-3424</v>
      </c>
      <c r="U78" s="1027">
        <v>-3424</v>
      </c>
      <c r="V78" s="812"/>
      <c r="W78" s="812"/>
      <c r="X78" s="813"/>
      <c r="Y78" s="813"/>
      <c r="Z78" s="812"/>
      <c r="AA78" s="812"/>
      <c r="AB78" s="812"/>
      <c r="AC78" s="813"/>
      <c r="AD78" s="813"/>
      <c r="AE78" s="81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2.75">
      <c r="A79" s="396">
        <v>3</v>
      </c>
      <c r="B79" s="325" t="s">
        <v>171</v>
      </c>
      <c r="C79" s="194">
        <f t="shared" si="17"/>
        <v>0</v>
      </c>
      <c r="D79" s="195"/>
      <c r="E79" s="195"/>
      <c r="F79" s="194"/>
      <c r="G79" s="194">
        <f t="shared" si="18"/>
        <v>0</v>
      </c>
      <c r="H79" s="241">
        <f t="shared" si="19"/>
        <v>0</v>
      </c>
      <c r="I79" s="241"/>
      <c r="J79" s="241"/>
      <c r="K79" s="241"/>
      <c r="L79" s="195"/>
      <c r="M79" s="195"/>
      <c r="N79" s="195"/>
      <c r="O79" s="194">
        <v>52</v>
      </c>
      <c r="P79" s="194">
        <v>-52</v>
      </c>
      <c r="Q79" s="196">
        <f t="shared" si="20"/>
        <v>-52</v>
      </c>
      <c r="R79" s="357"/>
      <c r="S79" s="197"/>
      <c r="T79" s="792">
        <f aca="true" t="shared" si="22" ref="T79:T86">G79+R79</f>
        <v>0</v>
      </c>
      <c r="U79" s="196"/>
      <c r="V79" s="496"/>
      <c r="W79" s="496"/>
      <c r="X79" s="699"/>
      <c r="Y79" s="813"/>
      <c r="Z79" s="496"/>
      <c r="AA79" s="496"/>
      <c r="AB79" s="496"/>
      <c r="AC79" s="699"/>
      <c r="AD79" s="699"/>
      <c r="AE79" s="358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2.75">
      <c r="A80" s="578">
        <v>1</v>
      </c>
      <c r="B80" s="980" t="s">
        <v>172</v>
      </c>
      <c r="C80" s="194">
        <f t="shared" si="17"/>
        <v>0</v>
      </c>
      <c r="D80" s="195"/>
      <c r="E80" s="195"/>
      <c r="F80" s="194"/>
      <c r="G80" s="975">
        <f t="shared" si="18"/>
        <v>9300</v>
      </c>
      <c r="H80" s="241">
        <f t="shared" si="19"/>
        <v>0</v>
      </c>
      <c r="I80" s="241"/>
      <c r="J80" s="241"/>
      <c r="K80" s="241"/>
      <c r="L80" s="195"/>
      <c r="M80" s="195"/>
      <c r="N80" s="195"/>
      <c r="O80" s="194"/>
      <c r="P80" s="975">
        <v>9300</v>
      </c>
      <c r="Q80" s="976">
        <f t="shared" si="20"/>
        <v>890</v>
      </c>
      <c r="R80" s="977">
        <v>-8410</v>
      </c>
      <c r="S80" s="978"/>
      <c r="T80" s="979">
        <f t="shared" si="22"/>
        <v>890</v>
      </c>
      <c r="U80" s="976">
        <v>890</v>
      </c>
      <c r="V80" s="496"/>
      <c r="W80" s="496"/>
      <c r="X80" s="699"/>
      <c r="Y80" s="813"/>
      <c r="Z80" s="496"/>
      <c r="AA80" s="496"/>
      <c r="AB80" s="496"/>
      <c r="AC80" s="699"/>
      <c r="AD80" s="699"/>
      <c r="AE80" s="358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2.75">
      <c r="A81" s="578">
        <v>1</v>
      </c>
      <c r="B81" s="980" t="s">
        <v>178</v>
      </c>
      <c r="C81" s="373">
        <f t="shared" si="17"/>
        <v>0</v>
      </c>
      <c r="D81" s="374"/>
      <c r="E81" s="374"/>
      <c r="F81" s="373"/>
      <c r="G81" s="1059">
        <f t="shared" si="18"/>
        <v>40</v>
      </c>
      <c r="H81" s="241">
        <f t="shared" si="19"/>
        <v>0</v>
      </c>
      <c r="I81" s="241"/>
      <c r="J81" s="241"/>
      <c r="K81" s="241"/>
      <c r="L81" s="374"/>
      <c r="M81" s="374"/>
      <c r="N81" s="374"/>
      <c r="O81" s="373"/>
      <c r="P81" s="1059">
        <v>40</v>
      </c>
      <c r="Q81" s="1060">
        <f t="shared" si="20"/>
        <v>0</v>
      </c>
      <c r="R81" s="1020">
        <v>-40</v>
      </c>
      <c r="S81" s="1061"/>
      <c r="T81" s="1062">
        <f t="shared" si="22"/>
        <v>0</v>
      </c>
      <c r="U81" s="376"/>
      <c r="V81" s="816"/>
      <c r="W81" s="816"/>
      <c r="X81" s="817"/>
      <c r="Y81" s="813"/>
      <c r="Z81" s="816"/>
      <c r="AA81" s="816"/>
      <c r="AB81" s="816"/>
      <c r="AC81" s="817"/>
      <c r="AD81" s="817"/>
      <c r="AE81" s="365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2.75">
      <c r="A82" s="396">
        <v>3</v>
      </c>
      <c r="B82" s="325" t="s">
        <v>175</v>
      </c>
      <c r="C82" s="373">
        <f t="shared" si="17"/>
        <v>0</v>
      </c>
      <c r="D82" s="374"/>
      <c r="E82" s="374"/>
      <c r="F82" s="373"/>
      <c r="G82" s="373">
        <f t="shared" si="18"/>
        <v>-24000</v>
      </c>
      <c r="H82" s="241">
        <f t="shared" si="19"/>
        <v>0</v>
      </c>
      <c r="I82" s="241"/>
      <c r="J82" s="241"/>
      <c r="K82" s="241"/>
      <c r="L82" s="374"/>
      <c r="M82" s="374"/>
      <c r="N82" s="374"/>
      <c r="O82" s="373">
        <v>-24000</v>
      </c>
      <c r="P82" s="373"/>
      <c r="Q82" s="376">
        <f t="shared" si="20"/>
        <v>0</v>
      </c>
      <c r="R82" s="364"/>
      <c r="S82" s="377"/>
      <c r="T82" s="794">
        <f t="shared" si="22"/>
        <v>-24000</v>
      </c>
      <c r="U82" s="376"/>
      <c r="V82" s="816"/>
      <c r="W82" s="816"/>
      <c r="X82" s="817"/>
      <c r="Y82" s="1036">
        <v>-24000</v>
      </c>
      <c r="Z82" s="816"/>
      <c r="AA82" s="816"/>
      <c r="AB82" s="816"/>
      <c r="AC82" s="817"/>
      <c r="AD82" s="817"/>
      <c r="AE82" s="365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3.5" thickBot="1">
      <c r="A83" s="578">
        <v>1</v>
      </c>
      <c r="B83" s="577" t="s">
        <v>176</v>
      </c>
      <c r="C83" s="373">
        <f t="shared" si="17"/>
        <v>0</v>
      </c>
      <c r="D83" s="374"/>
      <c r="E83" s="374"/>
      <c r="F83" s="373"/>
      <c r="G83" s="1059">
        <f t="shared" si="18"/>
        <v>-2909</v>
      </c>
      <c r="H83" s="241">
        <f t="shared" si="19"/>
        <v>0</v>
      </c>
      <c r="I83" s="241"/>
      <c r="J83" s="241"/>
      <c r="K83" s="241"/>
      <c r="L83" s="374"/>
      <c r="M83" s="374"/>
      <c r="N83" s="374"/>
      <c r="O83" s="373"/>
      <c r="P83" s="1059">
        <v>-2909</v>
      </c>
      <c r="Q83" s="1060">
        <f t="shared" si="20"/>
        <v>0</v>
      </c>
      <c r="R83" s="1020">
        <v>2909</v>
      </c>
      <c r="S83" s="377"/>
      <c r="T83" s="794">
        <f t="shared" si="22"/>
        <v>0</v>
      </c>
      <c r="U83" s="376"/>
      <c r="V83" s="816"/>
      <c r="W83" s="816"/>
      <c r="X83" s="817"/>
      <c r="Y83" s="813"/>
      <c r="Z83" s="816"/>
      <c r="AA83" s="816"/>
      <c r="AB83" s="816"/>
      <c r="AC83" s="817"/>
      <c r="AD83" s="817"/>
      <c r="AE83" s="365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2.75" hidden="1">
      <c r="A84" s="578"/>
      <c r="B84" s="577"/>
      <c r="C84" s="373">
        <f t="shared" si="17"/>
        <v>0</v>
      </c>
      <c r="D84" s="374"/>
      <c r="E84" s="374"/>
      <c r="F84" s="373"/>
      <c r="G84" s="373">
        <f t="shared" si="18"/>
        <v>0</v>
      </c>
      <c r="H84" s="241">
        <f t="shared" si="19"/>
        <v>0</v>
      </c>
      <c r="I84" s="241"/>
      <c r="J84" s="241"/>
      <c r="K84" s="241"/>
      <c r="L84" s="374"/>
      <c r="M84" s="374"/>
      <c r="N84" s="374"/>
      <c r="O84" s="373"/>
      <c r="P84" s="373"/>
      <c r="Q84" s="376">
        <f t="shared" si="20"/>
        <v>0</v>
      </c>
      <c r="R84" s="364"/>
      <c r="S84" s="377"/>
      <c r="T84" s="794">
        <f t="shared" si="22"/>
        <v>0</v>
      </c>
      <c r="U84" s="376"/>
      <c r="V84" s="816"/>
      <c r="W84" s="816"/>
      <c r="X84" s="817"/>
      <c r="Y84" s="813"/>
      <c r="Z84" s="816"/>
      <c r="AA84" s="816"/>
      <c r="AB84" s="816"/>
      <c r="AC84" s="817"/>
      <c r="AD84" s="817"/>
      <c r="AE84" s="365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2.75" hidden="1">
      <c r="A85" s="536"/>
      <c r="B85" s="577"/>
      <c r="C85" s="373">
        <f t="shared" si="17"/>
        <v>0</v>
      </c>
      <c r="D85" s="374"/>
      <c r="E85" s="374"/>
      <c r="F85" s="373"/>
      <c r="G85" s="373">
        <f t="shared" si="18"/>
        <v>0</v>
      </c>
      <c r="H85" s="241">
        <f t="shared" si="19"/>
        <v>0</v>
      </c>
      <c r="I85" s="241"/>
      <c r="J85" s="241"/>
      <c r="K85" s="241"/>
      <c r="L85" s="374"/>
      <c r="M85" s="374"/>
      <c r="N85" s="374"/>
      <c r="O85" s="373"/>
      <c r="P85" s="373"/>
      <c r="Q85" s="376">
        <f>R85+P85</f>
        <v>0</v>
      </c>
      <c r="R85" s="364"/>
      <c r="S85" s="377"/>
      <c r="T85" s="794">
        <f t="shared" si="22"/>
        <v>0</v>
      </c>
      <c r="U85" s="376"/>
      <c r="V85" s="816"/>
      <c r="W85" s="816"/>
      <c r="X85" s="817"/>
      <c r="Y85" s="817"/>
      <c r="Z85" s="816"/>
      <c r="AA85" s="816"/>
      <c r="AB85" s="816"/>
      <c r="AC85" s="817"/>
      <c r="AD85" s="817"/>
      <c r="AE85" s="365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3.5" hidden="1" thickBot="1">
      <c r="A86" s="536"/>
      <c r="B86" s="577"/>
      <c r="C86" s="373">
        <f t="shared" si="17"/>
        <v>0</v>
      </c>
      <c r="D86" s="374"/>
      <c r="E86" s="374"/>
      <c r="F86" s="373"/>
      <c r="G86" s="373">
        <f t="shared" si="18"/>
        <v>0</v>
      </c>
      <c r="H86" s="375">
        <f t="shared" si="19"/>
        <v>0</v>
      </c>
      <c r="I86" s="375"/>
      <c r="J86" s="375"/>
      <c r="K86" s="375"/>
      <c r="L86" s="374"/>
      <c r="M86" s="374"/>
      <c r="N86" s="374"/>
      <c r="O86" s="373"/>
      <c r="P86" s="373"/>
      <c r="Q86" s="376">
        <f t="shared" si="20"/>
        <v>0</v>
      </c>
      <c r="R86" s="364"/>
      <c r="S86" s="377"/>
      <c r="T86" s="794">
        <f t="shared" si="22"/>
        <v>0</v>
      </c>
      <c r="U86" s="376"/>
      <c r="V86" s="816"/>
      <c r="W86" s="816"/>
      <c r="X86" s="817"/>
      <c r="Y86" s="817"/>
      <c r="Z86" s="816"/>
      <c r="AA86" s="816"/>
      <c r="AB86" s="816"/>
      <c r="AC86" s="817"/>
      <c r="AD86" s="817"/>
      <c r="AE86" s="365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3.5" thickBot="1">
      <c r="A87" s="216">
        <v>3</v>
      </c>
      <c r="B87" s="49" t="s">
        <v>39</v>
      </c>
      <c r="C87" s="153">
        <f aca="true" t="shared" si="23" ref="C87:U87">SUM(C70:C86)</f>
        <v>0</v>
      </c>
      <c r="D87" s="153">
        <f t="shared" si="23"/>
        <v>0</v>
      </c>
      <c r="E87" s="153">
        <f t="shared" si="23"/>
        <v>0</v>
      </c>
      <c r="F87" s="153">
        <f t="shared" si="23"/>
        <v>0</v>
      </c>
      <c r="G87" s="153">
        <f t="shared" si="23"/>
        <v>-1203</v>
      </c>
      <c r="H87" s="153">
        <f t="shared" si="23"/>
        <v>7974</v>
      </c>
      <c r="I87" s="154">
        <f t="shared" si="23"/>
        <v>7540</v>
      </c>
      <c r="J87" s="153"/>
      <c r="K87" s="153">
        <f t="shared" si="23"/>
        <v>434</v>
      </c>
      <c r="L87" s="153">
        <f t="shared" si="23"/>
        <v>2791</v>
      </c>
      <c r="M87" s="153">
        <f t="shared" si="23"/>
        <v>155</v>
      </c>
      <c r="N87" s="153">
        <f t="shared" si="23"/>
        <v>0</v>
      </c>
      <c r="O87" s="153">
        <f t="shared" si="23"/>
        <v>-17701</v>
      </c>
      <c r="P87" s="153">
        <f t="shared" si="23"/>
        <v>5578</v>
      </c>
      <c r="Q87" s="153">
        <f t="shared" si="23"/>
        <v>-3961</v>
      </c>
      <c r="R87" s="281">
        <f t="shared" si="23"/>
        <v>-9539</v>
      </c>
      <c r="S87" s="156">
        <f t="shared" si="23"/>
        <v>0</v>
      </c>
      <c r="T87" s="417">
        <f t="shared" si="23"/>
        <v>-10742</v>
      </c>
      <c r="U87" s="166">
        <f t="shared" si="23"/>
        <v>-1243</v>
      </c>
      <c r="V87" s="155">
        <f>SUM(V70:V86)</f>
        <v>0</v>
      </c>
      <c r="W87" s="155">
        <f aca="true" t="shared" si="24" ref="W87:AE87">SUM(W70:W86)</f>
        <v>0</v>
      </c>
      <c r="X87" s="155">
        <f t="shared" si="24"/>
        <v>0</v>
      </c>
      <c r="Y87" s="155">
        <f t="shared" si="24"/>
        <v>-9499</v>
      </c>
      <c r="Z87" s="155">
        <f t="shared" si="24"/>
        <v>3108</v>
      </c>
      <c r="AA87" s="155">
        <f t="shared" si="24"/>
        <v>0</v>
      </c>
      <c r="AB87" s="155">
        <f t="shared" si="24"/>
        <v>10</v>
      </c>
      <c r="AC87" s="155">
        <f t="shared" si="24"/>
        <v>0</v>
      </c>
      <c r="AD87" s="155">
        <f t="shared" si="24"/>
        <v>0</v>
      </c>
      <c r="AE87" s="224">
        <f t="shared" si="24"/>
        <v>0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1" ht="13.5" thickBot="1">
      <c r="A88" s="2"/>
      <c r="B88" s="61" t="s">
        <v>40</v>
      </c>
      <c r="C88" s="160">
        <f aca="true" t="shared" si="25" ref="C88:U88">C29+C49+C69+C87</f>
        <v>0</v>
      </c>
      <c r="D88" s="273">
        <f t="shared" si="25"/>
        <v>0</v>
      </c>
      <c r="E88" s="284">
        <f t="shared" si="25"/>
        <v>0</v>
      </c>
      <c r="F88" s="160">
        <f t="shared" si="25"/>
        <v>0</v>
      </c>
      <c r="G88" s="160">
        <f>H88+L88+M88+N88+O88+P88</f>
        <v>426073</v>
      </c>
      <c r="H88" s="160">
        <f>H29+H49+H69+H87</f>
        <v>30066</v>
      </c>
      <c r="I88" s="889">
        <f t="shared" si="25"/>
        <v>29030</v>
      </c>
      <c r="J88" s="273">
        <f t="shared" si="25"/>
        <v>0</v>
      </c>
      <c r="K88" s="284">
        <f t="shared" si="25"/>
        <v>1036</v>
      </c>
      <c r="L88" s="284">
        <f t="shared" si="25"/>
        <v>10498</v>
      </c>
      <c r="M88" s="284">
        <f t="shared" si="25"/>
        <v>584</v>
      </c>
      <c r="N88" s="284">
        <f t="shared" si="25"/>
        <v>0</v>
      </c>
      <c r="O88" s="160">
        <f t="shared" si="25"/>
        <v>266883</v>
      </c>
      <c r="P88" s="160">
        <f t="shared" si="25"/>
        <v>118042</v>
      </c>
      <c r="Q88" s="273">
        <f t="shared" si="25"/>
        <v>37398</v>
      </c>
      <c r="R88" s="458">
        <f t="shared" si="25"/>
        <v>-80644</v>
      </c>
      <c r="S88" s="163">
        <f t="shared" si="25"/>
        <v>0</v>
      </c>
      <c r="T88" s="795">
        <f t="shared" si="25"/>
        <v>345429</v>
      </c>
      <c r="U88" s="818">
        <f t="shared" si="25"/>
        <v>11433</v>
      </c>
      <c r="V88" s="819">
        <f>V29+V49+V69+V87</f>
        <v>0</v>
      </c>
      <c r="W88" s="819">
        <f>W29+W49+W69+W87</f>
        <v>0</v>
      </c>
      <c r="X88" s="819">
        <f>X29+X49+X69+X87</f>
        <v>0</v>
      </c>
      <c r="Y88" s="819">
        <f>Y29+Y49+Y69+Y87</f>
        <v>333996</v>
      </c>
      <c r="Z88" s="819">
        <f aca="true" t="shared" si="26" ref="Z88:AE88">Z29+Z49+Z69+Z87</f>
        <v>3108</v>
      </c>
      <c r="AA88" s="819">
        <f t="shared" si="26"/>
        <v>0</v>
      </c>
      <c r="AB88" s="819">
        <f t="shared" si="26"/>
        <v>10</v>
      </c>
      <c r="AC88" s="819">
        <f t="shared" si="26"/>
        <v>0</v>
      </c>
      <c r="AD88" s="819">
        <f t="shared" si="26"/>
        <v>-500</v>
      </c>
      <c r="AE88" s="820">
        <f t="shared" si="26"/>
        <v>-500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3.5" thickBot="1">
      <c r="A89" s="45"/>
      <c r="B89" s="534" t="s">
        <v>153</v>
      </c>
      <c r="C89" s="637">
        <f>C14+C88</f>
        <v>23000</v>
      </c>
      <c r="D89" s="638">
        <f>D14+D88</f>
        <v>23000</v>
      </c>
      <c r="E89" s="639">
        <f>E14+E88</f>
        <v>0</v>
      </c>
      <c r="F89" s="640">
        <f>F14+F88</f>
        <v>0</v>
      </c>
      <c r="G89" s="637">
        <f>G14+G15+G88</f>
        <v>1913690</v>
      </c>
      <c r="H89" s="637">
        <f aca="true" t="shared" si="27" ref="H89:Q89">H14+H15+H88</f>
        <v>547675</v>
      </c>
      <c r="I89" s="821">
        <f t="shared" si="27"/>
        <v>536544</v>
      </c>
      <c r="J89" s="642">
        <f t="shared" si="27"/>
        <v>0</v>
      </c>
      <c r="K89" s="639">
        <f t="shared" si="27"/>
        <v>11131</v>
      </c>
      <c r="L89" s="639">
        <f t="shared" si="27"/>
        <v>191662</v>
      </c>
      <c r="M89" s="639">
        <f t="shared" si="27"/>
        <v>10738</v>
      </c>
      <c r="N89" s="639">
        <f t="shared" si="27"/>
        <v>0</v>
      </c>
      <c r="O89" s="893">
        <f t="shared" si="27"/>
        <v>553003</v>
      </c>
      <c r="P89" s="890">
        <f t="shared" si="27"/>
        <v>610612</v>
      </c>
      <c r="Q89" s="641">
        <f t="shared" si="27"/>
        <v>1164074</v>
      </c>
      <c r="R89" s="641">
        <f>R14+R15+R88</f>
        <v>553462</v>
      </c>
      <c r="S89" s="637">
        <f>S14+S88</f>
        <v>0</v>
      </c>
      <c r="T89" s="641">
        <f>T14+T15+T88</f>
        <v>2467152</v>
      </c>
      <c r="U89" s="821">
        <f>U14+U88</f>
        <v>727546</v>
      </c>
      <c r="V89" s="822">
        <f>V14+V88</f>
        <v>0</v>
      </c>
      <c r="W89" s="823">
        <f>W14+W88</f>
        <v>0</v>
      </c>
      <c r="X89" s="822">
        <f>X14+X88</f>
        <v>0</v>
      </c>
      <c r="Y89" s="822">
        <f>Y14+Y88</f>
        <v>1739606</v>
      </c>
      <c r="Z89" s="822">
        <f aca="true" t="shared" si="28" ref="Z89:AE89">Z14+Z88</f>
        <v>23805</v>
      </c>
      <c r="AA89" s="822">
        <f t="shared" si="28"/>
        <v>0</v>
      </c>
      <c r="AB89" s="823">
        <f t="shared" si="28"/>
        <v>1190</v>
      </c>
      <c r="AC89" s="822">
        <f t="shared" si="28"/>
        <v>1949</v>
      </c>
      <c r="AD89" s="822">
        <f t="shared" si="28"/>
        <v>4500</v>
      </c>
      <c r="AE89" s="824">
        <f t="shared" si="28"/>
        <v>4500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3.5" thickBot="1">
      <c r="A90" s="45"/>
      <c r="B90" s="61" t="s">
        <v>54</v>
      </c>
      <c r="C90" s="119">
        <f aca="true" t="shared" si="29" ref="C90:N90">C15</f>
        <v>0</v>
      </c>
      <c r="D90" s="290">
        <f t="shared" si="29"/>
        <v>0</v>
      </c>
      <c r="E90" s="287">
        <f t="shared" si="29"/>
        <v>0</v>
      </c>
      <c r="F90" s="286">
        <f t="shared" si="29"/>
        <v>0</v>
      </c>
      <c r="G90" s="119">
        <f>H90+L90+M90+N90+O90+P90</f>
        <v>0</v>
      </c>
      <c r="H90" s="119">
        <f t="shared" si="29"/>
        <v>0</v>
      </c>
      <c r="I90" s="825">
        <f t="shared" si="29"/>
        <v>0</v>
      </c>
      <c r="J90" s="563"/>
      <c r="K90" s="287">
        <f t="shared" si="29"/>
        <v>0</v>
      </c>
      <c r="L90" s="287">
        <f t="shared" si="29"/>
        <v>0</v>
      </c>
      <c r="M90" s="287">
        <f t="shared" si="29"/>
        <v>0</v>
      </c>
      <c r="N90" s="287">
        <f t="shared" si="29"/>
        <v>0</v>
      </c>
      <c r="O90" s="894">
        <f>O15</f>
        <v>0</v>
      </c>
      <c r="P90" s="891">
        <f>P15-5000-360-20000-1375-2406</f>
        <v>0</v>
      </c>
      <c r="Q90" s="285">
        <f>P90+R90</f>
        <v>0</v>
      </c>
      <c r="R90" s="285">
        <f>R15-5000-7779-900</f>
        <v>0</v>
      </c>
      <c r="S90" s="119">
        <f>S15</f>
        <v>0</v>
      </c>
      <c r="T90" s="285">
        <f>G90+R90+S90</f>
        <v>0</v>
      </c>
      <c r="U90" s="825">
        <f>3781-1375-2406</f>
        <v>0</v>
      </c>
      <c r="V90" s="826">
        <f>V15</f>
        <v>0</v>
      </c>
      <c r="W90" s="826">
        <v>0</v>
      </c>
      <c r="X90" s="826">
        <f>X15</f>
        <v>0</v>
      </c>
      <c r="Y90" s="826">
        <f>Y15</f>
        <v>0</v>
      </c>
      <c r="Z90" s="826">
        <f aca="true" t="shared" si="30" ref="Z90:AE90">Z15</f>
        <v>0</v>
      </c>
      <c r="AA90" s="826">
        <f t="shared" si="30"/>
        <v>0</v>
      </c>
      <c r="AB90" s="826">
        <f t="shared" si="30"/>
        <v>0</v>
      </c>
      <c r="AC90" s="826">
        <f t="shared" si="30"/>
        <v>0</v>
      </c>
      <c r="AD90" s="826">
        <f t="shared" si="30"/>
        <v>0</v>
      </c>
      <c r="AE90" s="827">
        <f t="shared" si="30"/>
        <v>0</v>
      </c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75">
      <c r="A91" s="89"/>
      <c r="B91" s="90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828"/>
      <c r="V91" s="829"/>
      <c r="W91" s="829"/>
      <c r="X91" s="829"/>
      <c r="Y91" s="509"/>
      <c r="Z91" s="509"/>
      <c r="AA91" s="509"/>
      <c r="AB91" s="509"/>
      <c r="AC91" s="509"/>
      <c r="AD91" s="509"/>
      <c r="AE91" s="421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75">
      <c r="A92" s="89"/>
      <c r="B92" s="90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830"/>
      <c r="V92" s="831"/>
      <c r="W92" s="831"/>
      <c r="X92" s="509"/>
      <c r="Y92" s="509"/>
      <c r="Z92" s="509"/>
      <c r="AA92" s="509"/>
      <c r="AB92" s="509"/>
      <c r="AC92" s="509"/>
      <c r="AD92" s="509"/>
      <c r="AE92" s="421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75">
      <c r="A93" s="71">
        <v>1</v>
      </c>
      <c r="B93" s="72" t="s">
        <v>19</v>
      </c>
      <c r="C93" s="106">
        <f>D93+E93</f>
        <v>0</v>
      </c>
      <c r="D93" s="107">
        <v>0</v>
      </c>
      <c r="E93" s="107">
        <v>0</v>
      </c>
      <c r="F93" s="108">
        <v>0</v>
      </c>
      <c r="G93" s="106">
        <f>H93+L93+M93+N93+O93+P93</f>
        <v>35404</v>
      </c>
      <c r="H93" s="107">
        <f>I93+K93</f>
        <v>0</v>
      </c>
      <c r="I93" s="107">
        <f>I23</f>
        <v>0</v>
      </c>
      <c r="J93" s="107"/>
      <c r="K93" s="107">
        <f>K19</f>
        <v>0</v>
      </c>
      <c r="L93" s="107">
        <f>L23</f>
        <v>0</v>
      </c>
      <c r="M93" s="107">
        <f>M23</f>
        <v>0</v>
      </c>
      <c r="N93" s="107">
        <f>N19</f>
        <v>0</v>
      </c>
      <c r="O93" s="107">
        <f>O38+O56</f>
        <v>-5882</v>
      </c>
      <c r="P93" s="107">
        <f>P18+P24+P26+P27+P30+P31+P33+P34+P39+P41+P50+P54+P59+P62+P71+P73+P74+P78+P80+P81+P83</f>
        <v>41286</v>
      </c>
      <c r="Q93" s="173">
        <f>P93+R93</f>
        <v>-67224</v>
      </c>
      <c r="R93" s="307">
        <f>R18+R24+R26+R27+R30+R31+R33+R34+R36+R39+R41+R50+R54+R59+R62+R71+R74+R78+R80+R81+R83</f>
        <v>-108510</v>
      </c>
      <c r="S93" s="108">
        <v>0</v>
      </c>
      <c r="T93" s="796">
        <f>G93+R93+S93</f>
        <v>-73106</v>
      </c>
      <c r="U93" s="173">
        <f>U31+U33+U36+U38+U41+U56+U59+U73+U78+U80</f>
        <v>-73106</v>
      </c>
      <c r="V93" s="307">
        <f>V30</f>
        <v>0</v>
      </c>
      <c r="W93" s="307">
        <v>0</v>
      </c>
      <c r="X93" s="705">
        <v>0</v>
      </c>
      <c r="Y93" s="294">
        <f>Y59</f>
        <v>0</v>
      </c>
      <c r="Z93" s="705">
        <v>0</v>
      </c>
      <c r="AA93" s="705">
        <v>0</v>
      </c>
      <c r="AB93" s="705">
        <v>0</v>
      </c>
      <c r="AC93" s="705">
        <v>0</v>
      </c>
      <c r="AD93" s="705">
        <v>0</v>
      </c>
      <c r="AE93" s="832">
        <v>0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75">
      <c r="A94" s="67">
        <v>3</v>
      </c>
      <c r="B94" s="64" t="s">
        <v>19</v>
      </c>
      <c r="C94" s="101">
        <f>D94+E94</f>
        <v>0</v>
      </c>
      <c r="D94" s="104">
        <v>0</v>
      </c>
      <c r="E94" s="104">
        <v>0</v>
      </c>
      <c r="F94" s="110">
        <v>0</v>
      </c>
      <c r="G94" s="109">
        <f>H94+L94+M94+N94+O94+P94</f>
        <v>390669</v>
      </c>
      <c r="H94" s="104">
        <f>I94+K94</f>
        <v>30066</v>
      </c>
      <c r="I94" s="104">
        <f>I17+I20+I45+I77</f>
        <v>29030</v>
      </c>
      <c r="J94" s="104"/>
      <c r="K94" s="104">
        <f>K21+K25+K28+K70</f>
        <v>1036</v>
      </c>
      <c r="L94" s="104">
        <f>L17+L28+L45+L70+L77</f>
        <v>10498</v>
      </c>
      <c r="M94" s="104">
        <f>M17+M45+M77</f>
        <v>584</v>
      </c>
      <c r="N94" s="104">
        <f>N22</f>
        <v>0</v>
      </c>
      <c r="O94" s="104">
        <f>O17+O19+O20+O21+O22+O25+O28+O32+O40+O42+O46+O58+O60+O61+O70+O72+O75+O77+O79+O80+O82</f>
        <v>272765</v>
      </c>
      <c r="P94" s="104">
        <f>P19+P22+P23+P44+P46+P51+P53+P57+P61+P79</f>
        <v>76756</v>
      </c>
      <c r="Q94" s="102">
        <f>P94+R94</f>
        <v>104622</v>
      </c>
      <c r="R94" s="103">
        <f>R22+R23+R40+R44+R51+R52+R53+R55+R57+R61</f>
        <v>27866</v>
      </c>
      <c r="S94" s="110">
        <f>S53</f>
        <v>0</v>
      </c>
      <c r="T94" s="395">
        <f>G94+R94+S94</f>
        <v>418535</v>
      </c>
      <c r="U94" s="102">
        <f>U22+U23+U32+U35+U42+U52+U76</f>
        <v>84539</v>
      </c>
      <c r="V94" s="103">
        <f>V22</f>
        <v>0</v>
      </c>
      <c r="W94" s="103">
        <v>0</v>
      </c>
      <c r="X94" s="103">
        <f>X77</f>
        <v>0</v>
      </c>
      <c r="Y94" s="103">
        <f>Y17+Y20+Y22+Y28+Y35+Y40+Y42+Y44+Y45+Y46+Y51+Y53+Y55+Y57+Y58+Y60+Y70+Y72+Y75+Y76+Y82</f>
        <v>333996</v>
      </c>
      <c r="Z94" s="103">
        <f>Z76</f>
        <v>3108</v>
      </c>
      <c r="AA94" s="103">
        <v>0</v>
      </c>
      <c r="AB94" s="103">
        <f>AB76</f>
        <v>10</v>
      </c>
      <c r="AC94" s="103">
        <v>0</v>
      </c>
      <c r="AD94" s="103">
        <f>AD37+AD43</f>
        <v>-500</v>
      </c>
      <c r="AE94" s="350">
        <f>AE43</f>
        <v>-500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75">
      <c r="A95" s="68">
        <v>5</v>
      </c>
      <c r="B95" s="65" t="s">
        <v>19</v>
      </c>
      <c r="C95" s="248">
        <f>D95+E95</f>
        <v>0</v>
      </c>
      <c r="D95" s="112">
        <v>0</v>
      </c>
      <c r="E95" s="112">
        <v>0</v>
      </c>
      <c r="F95" s="113">
        <v>0</v>
      </c>
      <c r="G95" s="111">
        <f>H95+L95+M95+N95+O95+P95</f>
        <v>0</v>
      </c>
      <c r="H95" s="112">
        <v>0</v>
      </c>
      <c r="I95" s="112">
        <v>0</v>
      </c>
      <c r="J95" s="112"/>
      <c r="K95" s="112">
        <v>0</v>
      </c>
      <c r="L95" s="112">
        <v>0</v>
      </c>
      <c r="M95" s="112">
        <v>0</v>
      </c>
      <c r="N95" s="112">
        <v>0</v>
      </c>
      <c r="O95" s="289">
        <v>0</v>
      </c>
      <c r="P95" s="289">
        <v>0</v>
      </c>
      <c r="Q95" s="174">
        <v>0</v>
      </c>
      <c r="R95" s="308">
        <v>0</v>
      </c>
      <c r="S95" s="113">
        <v>0</v>
      </c>
      <c r="T95" s="797">
        <f>G95+R95+S95</f>
        <v>0</v>
      </c>
      <c r="U95" s="174">
        <v>0</v>
      </c>
      <c r="V95" s="308">
        <v>0</v>
      </c>
      <c r="W95" s="308">
        <v>0</v>
      </c>
      <c r="X95" s="833">
        <v>0</v>
      </c>
      <c r="Y95" s="833">
        <v>0</v>
      </c>
      <c r="Z95" s="833">
        <v>0</v>
      </c>
      <c r="AA95" s="833">
        <v>0</v>
      </c>
      <c r="AB95" s="833">
        <v>0</v>
      </c>
      <c r="AC95" s="833">
        <v>0</v>
      </c>
      <c r="AD95" s="833">
        <v>0</v>
      </c>
      <c r="AE95" s="834">
        <v>0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75">
      <c r="A96" s="65" t="s">
        <v>19</v>
      </c>
      <c r="B96" s="65"/>
      <c r="C96" s="111">
        <f>SUM(C93:C95)</f>
        <v>0</v>
      </c>
      <c r="D96" s="112">
        <f>SUM(D93:D95)</f>
        <v>0</v>
      </c>
      <c r="E96" s="112">
        <f aca="true" t="shared" si="31" ref="E96:N96">SUM(E93:E95)</f>
        <v>0</v>
      </c>
      <c r="F96" s="113">
        <f t="shared" si="31"/>
        <v>0</v>
      </c>
      <c r="G96" s="291">
        <f>H96+L96+M96+N96+O96+P96</f>
        <v>426073</v>
      </c>
      <c r="H96" s="112">
        <f t="shared" si="31"/>
        <v>30066</v>
      </c>
      <c r="I96" s="112">
        <f t="shared" si="31"/>
        <v>29030</v>
      </c>
      <c r="J96" s="112"/>
      <c r="K96" s="112">
        <f t="shared" si="31"/>
        <v>1036</v>
      </c>
      <c r="L96" s="112">
        <f t="shared" si="31"/>
        <v>10498</v>
      </c>
      <c r="M96" s="112">
        <f t="shared" si="31"/>
        <v>584</v>
      </c>
      <c r="N96" s="112">
        <f t="shared" si="31"/>
        <v>0</v>
      </c>
      <c r="O96" s="288">
        <f aca="true" t="shared" si="32" ref="O96:Y96">SUM(O93:O95)</f>
        <v>266883</v>
      </c>
      <c r="P96" s="288">
        <f t="shared" si="32"/>
        <v>118042</v>
      </c>
      <c r="Q96" s="112">
        <f t="shared" si="32"/>
        <v>37398</v>
      </c>
      <c r="R96" s="112">
        <f t="shared" si="32"/>
        <v>-80644</v>
      </c>
      <c r="S96" s="288">
        <f t="shared" si="32"/>
        <v>0</v>
      </c>
      <c r="T96" s="113">
        <f t="shared" si="32"/>
        <v>345429</v>
      </c>
      <c r="U96" s="835">
        <f t="shared" si="32"/>
        <v>11433</v>
      </c>
      <c r="V96" s="836">
        <f>SUM(V93:V95)</f>
        <v>0</v>
      </c>
      <c r="W96" s="836">
        <f>SUM(W93:W95)</f>
        <v>0</v>
      </c>
      <c r="X96" s="836">
        <f t="shared" si="32"/>
        <v>0</v>
      </c>
      <c r="Y96" s="836">
        <f t="shared" si="32"/>
        <v>333996</v>
      </c>
      <c r="Z96" s="836">
        <f aca="true" t="shared" si="33" ref="Z96:AE96">SUM(Z93:Z95)</f>
        <v>3108</v>
      </c>
      <c r="AA96" s="836">
        <f t="shared" si="33"/>
        <v>0</v>
      </c>
      <c r="AB96" s="836">
        <f t="shared" si="33"/>
        <v>10</v>
      </c>
      <c r="AC96" s="836">
        <f t="shared" si="33"/>
        <v>0</v>
      </c>
      <c r="AD96" s="836">
        <f t="shared" si="33"/>
        <v>-500</v>
      </c>
      <c r="AE96" s="288">
        <f t="shared" si="33"/>
        <v>-500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75">
      <c r="A97" s="92"/>
      <c r="B97" s="92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75">
      <c r="A98" t="s">
        <v>41</v>
      </c>
      <c r="C98" s="3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75">
      <c r="A99" t="s">
        <v>42</v>
      </c>
      <c r="B99" t="s">
        <v>43</v>
      </c>
      <c r="C99" s="3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75">
      <c r="A100" t="s">
        <v>44</v>
      </c>
      <c r="B100" t="s">
        <v>45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75">
      <c r="A101" t="s">
        <v>46</v>
      </c>
      <c r="B101" t="s">
        <v>47</v>
      </c>
      <c r="C101" s="3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75">
      <c r="A102" s="6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75">
      <c r="A103" s="6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75">
      <c r="A104" s="6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75">
      <c r="A105" s="66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75">
      <c r="A106" s="6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75">
      <c r="A107" s="6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75">
      <c r="A108" s="66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75">
      <c r="A109" s="6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75">
      <c r="A110" s="6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75">
      <c r="A111" s="6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75">
      <c r="A112" s="6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75">
      <c r="A113" s="6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75">
      <c r="A114" s="6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75">
      <c r="A115" s="6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75">
      <c r="A116" s="6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75">
      <c r="A117" s="6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75">
      <c r="A118" s="6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3:41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3:41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3:41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3:41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3:41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3:41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3:41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3:41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3:41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3:41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3:41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3:41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3:41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</sheetData>
  <printOptions horizontalCentered="1"/>
  <pageMargins left="0" right="0.7874015748031497" top="0.5905511811023623" bottom="0" header="0.9055118110236221" footer="0.5118110236220472"/>
  <pageSetup fitToHeight="1" fitToWidth="1" horizontalDpi="600" verticalDpi="600" orientation="landscape" paperSize="9" scale="45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zoomScale="75" zoomScaleNormal="75" workbookViewId="0" topLeftCell="Y1">
      <pane ySplit="13" topLeftCell="BM14" activePane="bottomLeft" state="frozen"/>
      <selection pane="topLeft" activeCell="U89" sqref="U89"/>
      <selection pane="bottomLeft" activeCell="AE2" sqref="AE2"/>
    </sheetView>
  </sheetViews>
  <sheetFormatPr defaultColWidth="9.125" defaultRowHeight="12.75"/>
  <cols>
    <col min="1" max="1" width="7.875" style="0" customWidth="1"/>
    <col min="2" max="2" width="18.625" style="0" customWidth="1"/>
    <col min="3" max="3" width="8.875" style="0" customWidth="1"/>
    <col min="4" max="4" width="8.625" style="0" customWidth="1"/>
    <col min="5" max="5" width="9.375" style="0" customWidth="1"/>
    <col min="6" max="6" width="10.125" style="0" customWidth="1"/>
    <col min="7" max="7" width="10.625" style="0" customWidth="1"/>
    <col min="8" max="8" width="10.25390625" style="0" customWidth="1"/>
    <col min="9" max="10" width="10.375" style="0" customWidth="1"/>
    <col min="11" max="11" width="10.875" style="0" customWidth="1"/>
    <col min="12" max="12" width="10.25390625" style="0" customWidth="1"/>
    <col min="13" max="13" width="8.625" style="0" customWidth="1"/>
    <col min="14" max="15" width="10.25390625" style="0" customWidth="1"/>
    <col min="16" max="16" width="10.625" style="0" customWidth="1"/>
    <col min="17" max="18" width="11.625" style="0" customWidth="1"/>
    <col min="19" max="19" width="11.625" style="0" hidden="1" customWidth="1"/>
    <col min="20" max="20" width="12.00390625" style="0" customWidth="1"/>
    <col min="21" max="21" width="10.25390625" style="0" customWidth="1"/>
    <col min="22" max="22" width="8.875" style="0" customWidth="1"/>
    <col min="23" max="23" width="11.00390625" style="0" customWidth="1"/>
    <col min="24" max="24" width="10.875" style="0" customWidth="1"/>
    <col min="31" max="31" width="12.00390625" style="0" customWidth="1"/>
  </cols>
  <sheetData>
    <row r="1" spans="2:23" s="36" customFormat="1" ht="15">
      <c r="B1" s="6"/>
      <c r="C1" s="6"/>
      <c r="D1" s="133"/>
      <c r="E1" s="133"/>
      <c r="F1" s="133"/>
      <c r="G1" s="133"/>
      <c r="H1" s="133"/>
      <c r="I1" s="133"/>
      <c r="J1" s="133"/>
      <c r="K1" s="13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1" s="36" customFormat="1" ht="18">
      <c r="A2" s="132"/>
      <c r="B2" s="6"/>
      <c r="C2" s="6"/>
      <c r="D2" s="133"/>
      <c r="E2" s="133"/>
      <c r="F2" s="133"/>
      <c r="G2" s="133"/>
      <c r="H2" s="133"/>
      <c r="I2" s="133"/>
      <c r="J2" s="133"/>
      <c r="K2" s="133"/>
      <c r="L2" s="6"/>
      <c r="M2" s="6"/>
      <c r="N2" s="6"/>
      <c r="O2" s="6"/>
      <c r="R2" s="6"/>
      <c r="S2" s="6"/>
      <c r="T2" s="6"/>
      <c r="U2" s="6"/>
      <c r="V2" s="6"/>
      <c r="W2" s="6"/>
      <c r="X2" s="204"/>
      <c r="AE2" s="1072" t="s">
        <v>180</v>
      </c>
    </row>
    <row r="3" spans="1:23" s="36" customFormat="1" ht="15.75">
      <c r="A3" s="132"/>
      <c r="B3" s="6"/>
      <c r="C3" s="6"/>
      <c r="D3" s="133"/>
      <c r="E3" s="133"/>
      <c r="F3" s="133"/>
      <c r="G3" s="133"/>
      <c r="H3" s="133"/>
      <c r="I3" s="133"/>
      <c r="J3" s="133"/>
      <c r="K3" s="13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6" customFormat="1" ht="15.75">
      <c r="A4" s="132"/>
      <c r="B4" s="6"/>
      <c r="C4" s="6"/>
      <c r="D4" s="133"/>
      <c r="E4" s="133"/>
      <c r="F4" s="133"/>
      <c r="G4" s="133"/>
      <c r="H4" s="133"/>
      <c r="I4" s="133"/>
      <c r="J4" s="133"/>
      <c r="K4" s="13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36" customFormat="1" ht="15.75">
      <c r="A5" s="132"/>
      <c r="B5" s="6"/>
      <c r="C5" s="6"/>
      <c r="D5" s="133"/>
      <c r="E5" s="133"/>
      <c r="F5" s="133"/>
      <c r="G5" s="133"/>
      <c r="H5" s="133"/>
      <c r="I5" s="133"/>
      <c r="J5" s="133"/>
      <c r="K5" s="13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4" s="36" customFormat="1" ht="18">
      <c r="A6" s="132"/>
      <c r="B6" s="1068" t="s">
        <v>156</v>
      </c>
      <c r="C6" s="1069"/>
      <c r="D6" s="1069"/>
      <c r="E6" s="1069"/>
      <c r="F6" s="1069"/>
      <c r="G6" s="1069"/>
      <c r="H6" s="1069"/>
      <c r="I6" s="1069"/>
      <c r="J6" s="1069"/>
      <c r="K6" s="13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52"/>
    </row>
    <row r="7" spans="2:11" s="36" customFormat="1" ht="15.75">
      <c r="B7" s="46"/>
      <c r="C7"/>
      <c r="D7" s="47"/>
      <c r="E7" s="47"/>
      <c r="F7" s="47"/>
      <c r="G7" s="47"/>
      <c r="H7" s="47"/>
      <c r="I7" s="47"/>
      <c r="J7" s="47"/>
      <c r="K7" s="47"/>
    </row>
    <row r="8" spans="3:41" ht="13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62"/>
      <c r="B9" s="37" t="s">
        <v>0</v>
      </c>
      <c r="C9" s="50" t="s">
        <v>1</v>
      </c>
      <c r="D9" s="20" t="s">
        <v>2</v>
      </c>
      <c r="E9" s="20"/>
      <c r="F9" s="20"/>
      <c r="G9" s="19"/>
      <c r="H9" s="15" t="s">
        <v>3</v>
      </c>
      <c r="I9" s="8"/>
      <c r="J9" s="8"/>
      <c r="K9" s="8"/>
      <c r="L9" s="9"/>
      <c r="M9" s="8"/>
      <c r="N9" s="8"/>
      <c r="O9" s="8"/>
      <c r="P9" s="9"/>
      <c r="Q9" s="386" t="s">
        <v>58</v>
      </c>
      <c r="R9" s="387"/>
      <c r="S9" s="466"/>
      <c r="T9" s="569" t="s">
        <v>4</v>
      </c>
      <c r="U9" s="19" t="s">
        <v>5</v>
      </c>
      <c r="V9" s="15"/>
      <c r="W9" s="15"/>
      <c r="X9" s="143"/>
      <c r="Y9" s="15"/>
      <c r="Z9" s="649"/>
      <c r="AA9" s="649"/>
      <c r="AB9" s="649"/>
      <c r="AC9" s="649"/>
      <c r="AD9" s="649"/>
      <c r="AE9" s="650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.75">
      <c r="A10" s="5" t="s">
        <v>6</v>
      </c>
      <c r="B10" s="5"/>
      <c r="C10" s="51"/>
      <c r="D10" s="48" t="s">
        <v>7</v>
      </c>
      <c r="E10" s="52"/>
      <c r="F10" s="97"/>
      <c r="G10" s="53"/>
      <c r="H10" s="95" t="s">
        <v>8</v>
      </c>
      <c r="I10" s="93"/>
      <c r="J10" s="93"/>
      <c r="K10" s="94"/>
      <c r="L10" s="82" t="s">
        <v>9</v>
      </c>
      <c r="M10" s="42" t="s">
        <v>10</v>
      </c>
      <c r="N10" s="1" t="s">
        <v>11</v>
      </c>
      <c r="O10" s="328" t="s">
        <v>11</v>
      </c>
      <c r="P10" s="329" t="s">
        <v>12</v>
      </c>
      <c r="Q10" s="390" t="s">
        <v>57</v>
      </c>
      <c r="R10" s="36"/>
      <c r="S10" s="18" t="s">
        <v>56</v>
      </c>
      <c r="T10" s="756"/>
      <c r="U10" s="721" t="s">
        <v>68</v>
      </c>
      <c r="V10" s="722" t="s">
        <v>59</v>
      </c>
      <c r="W10" s="722" t="s">
        <v>69</v>
      </c>
      <c r="X10" s="722" t="s">
        <v>68</v>
      </c>
      <c r="Y10" s="722" t="s">
        <v>4</v>
      </c>
      <c r="Z10" s="723" t="s">
        <v>60</v>
      </c>
      <c r="AA10" s="723" t="s">
        <v>60</v>
      </c>
      <c r="AB10" s="723" t="s">
        <v>70</v>
      </c>
      <c r="AC10" s="723" t="s">
        <v>20</v>
      </c>
      <c r="AD10" s="723" t="s">
        <v>71</v>
      </c>
      <c r="AE10" s="724" t="s">
        <v>71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2.75">
      <c r="A11" s="5" t="s">
        <v>13</v>
      </c>
      <c r="B11" s="5"/>
      <c r="C11" s="41"/>
      <c r="D11" s="27" t="s">
        <v>14</v>
      </c>
      <c r="E11" s="84" t="s">
        <v>15</v>
      </c>
      <c r="F11" s="39"/>
      <c r="G11" s="53"/>
      <c r="H11" s="27"/>
      <c r="I11" s="98" t="s">
        <v>16</v>
      </c>
      <c r="J11" s="562"/>
      <c r="K11" s="96"/>
      <c r="L11" s="43"/>
      <c r="M11" s="1" t="s">
        <v>17</v>
      </c>
      <c r="N11" s="1" t="s">
        <v>18</v>
      </c>
      <c r="O11" s="54" t="s">
        <v>53</v>
      </c>
      <c r="P11" s="330" t="s">
        <v>48</v>
      </c>
      <c r="Q11" s="165" t="s">
        <v>19</v>
      </c>
      <c r="R11" s="278" t="s">
        <v>5</v>
      </c>
      <c r="S11" s="21" t="s">
        <v>27</v>
      </c>
      <c r="T11" s="756"/>
      <c r="U11" s="725" t="s">
        <v>72</v>
      </c>
      <c r="V11" s="726" t="s">
        <v>61</v>
      </c>
      <c r="W11" s="726" t="s">
        <v>73</v>
      </c>
      <c r="X11" s="726" t="s">
        <v>74</v>
      </c>
      <c r="Y11" s="726" t="s">
        <v>75</v>
      </c>
      <c r="Z11" s="727" t="s">
        <v>76</v>
      </c>
      <c r="AA11" s="727" t="s">
        <v>77</v>
      </c>
      <c r="AB11" s="727" t="s">
        <v>78</v>
      </c>
      <c r="AC11" s="727" t="s">
        <v>62</v>
      </c>
      <c r="AD11" s="727" t="s">
        <v>79</v>
      </c>
      <c r="AE11" s="728" t="s">
        <v>80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.75">
      <c r="A12" s="5" t="s">
        <v>21</v>
      </c>
      <c r="B12" s="18" t="s">
        <v>22</v>
      </c>
      <c r="C12" s="41"/>
      <c r="D12" s="27" t="s">
        <v>23</v>
      </c>
      <c r="E12" s="25" t="s">
        <v>19</v>
      </c>
      <c r="F12" s="23" t="s">
        <v>7</v>
      </c>
      <c r="G12" s="55" t="s">
        <v>19</v>
      </c>
      <c r="H12" s="53" t="s">
        <v>19</v>
      </c>
      <c r="I12" s="25" t="s">
        <v>24</v>
      </c>
      <c r="J12" s="449" t="s">
        <v>66</v>
      </c>
      <c r="K12" s="449" t="s">
        <v>25</v>
      </c>
      <c r="L12" s="54"/>
      <c r="M12" s="30"/>
      <c r="N12" s="1" t="s">
        <v>26</v>
      </c>
      <c r="O12" s="54" t="s">
        <v>52</v>
      </c>
      <c r="P12" s="330" t="s">
        <v>27</v>
      </c>
      <c r="Q12" s="55" t="s">
        <v>28</v>
      </c>
      <c r="R12" s="270" t="s">
        <v>23</v>
      </c>
      <c r="S12" s="468" t="s">
        <v>52</v>
      </c>
      <c r="T12" s="756" t="s">
        <v>19</v>
      </c>
      <c r="U12" s="725" t="s">
        <v>81</v>
      </c>
      <c r="V12" s="726" t="s">
        <v>29</v>
      </c>
      <c r="W12" s="726" t="s">
        <v>82</v>
      </c>
      <c r="X12" s="726" t="s">
        <v>83</v>
      </c>
      <c r="Y12" s="726" t="s">
        <v>84</v>
      </c>
      <c r="Z12" s="727" t="s">
        <v>63</v>
      </c>
      <c r="AA12" s="727" t="s">
        <v>85</v>
      </c>
      <c r="AB12" s="727" t="s">
        <v>86</v>
      </c>
      <c r="AC12" s="727" t="s">
        <v>34</v>
      </c>
      <c r="AD12" s="727" t="s">
        <v>87</v>
      </c>
      <c r="AE12" s="728" t="s">
        <v>88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3.5" thickBot="1">
      <c r="A13" s="63" t="s">
        <v>30</v>
      </c>
      <c r="B13" s="38" t="s">
        <v>31</v>
      </c>
      <c r="C13" s="56" t="s">
        <v>19</v>
      </c>
      <c r="D13" s="28" t="s">
        <v>32</v>
      </c>
      <c r="E13" s="26"/>
      <c r="F13" s="24" t="s">
        <v>33</v>
      </c>
      <c r="G13" s="57"/>
      <c r="H13" s="448"/>
      <c r="I13" s="26"/>
      <c r="J13" s="26" t="s">
        <v>67</v>
      </c>
      <c r="K13" s="450"/>
      <c r="L13" s="29"/>
      <c r="M13" s="26"/>
      <c r="N13" s="3"/>
      <c r="O13" s="331" t="s">
        <v>28</v>
      </c>
      <c r="P13" s="332"/>
      <c r="Q13" s="57"/>
      <c r="R13" s="271" t="s">
        <v>27</v>
      </c>
      <c r="S13" s="56" t="s">
        <v>28</v>
      </c>
      <c r="T13" s="757"/>
      <c r="U13" s="729"/>
      <c r="V13" s="730"/>
      <c r="W13" s="731" t="s">
        <v>89</v>
      </c>
      <c r="X13" s="731" t="s">
        <v>90</v>
      </c>
      <c r="Y13" s="731" t="s">
        <v>91</v>
      </c>
      <c r="Z13" s="731" t="s">
        <v>64</v>
      </c>
      <c r="AA13" s="731" t="s">
        <v>92</v>
      </c>
      <c r="AB13" s="731" t="s">
        <v>93</v>
      </c>
      <c r="AC13" s="730"/>
      <c r="AD13" s="731" t="s">
        <v>94</v>
      </c>
      <c r="AE13" s="732" t="s">
        <v>95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.75">
      <c r="A14" s="65"/>
      <c r="B14" s="16" t="s">
        <v>96</v>
      </c>
      <c r="C14" s="120">
        <f>D14+E14</f>
        <v>22602</v>
      </c>
      <c r="D14" s="121">
        <v>22602</v>
      </c>
      <c r="E14" s="122">
        <v>0</v>
      </c>
      <c r="F14" s="123">
        <v>0</v>
      </c>
      <c r="G14" s="123">
        <f>H14+L14+M14+N14+O14+P14</f>
        <v>6703212</v>
      </c>
      <c r="H14" s="121">
        <f>I14+K14</f>
        <v>4047067</v>
      </c>
      <c r="I14" s="122">
        <v>4036970</v>
      </c>
      <c r="J14" s="124"/>
      <c r="K14" s="124">
        <v>10097</v>
      </c>
      <c r="L14" s="124">
        <v>1416474</v>
      </c>
      <c r="M14" s="122">
        <v>80741</v>
      </c>
      <c r="N14" s="124">
        <v>0</v>
      </c>
      <c r="O14" s="212">
        <v>305186</v>
      </c>
      <c r="P14" s="212">
        <v>853744</v>
      </c>
      <c r="Q14" s="121">
        <f>P14+R14</f>
        <v>1054793</v>
      </c>
      <c r="R14" s="274">
        <v>201049</v>
      </c>
      <c r="S14" s="125">
        <v>0</v>
      </c>
      <c r="T14" s="275">
        <f>R14+G14</f>
        <v>6904261</v>
      </c>
      <c r="U14" s="121">
        <v>6904261</v>
      </c>
      <c r="V14" s="122">
        <v>0</v>
      </c>
      <c r="W14" s="122">
        <v>0</v>
      </c>
      <c r="X14" s="733">
        <v>0</v>
      </c>
      <c r="Y14" s="733">
        <v>0</v>
      </c>
      <c r="Z14" s="122">
        <v>0</v>
      </c>
      <c r="AA14" s="122">
        <v>0</v>
      </c>
      <c r="AB14" s="122">
        <v>0</v>
      </c>
      <c r="AC14" s="733">
        <v>0</v>
      </c>
      <c r="AD14" s="733">
        <v>0</v>
      </c>
      <c r="AE14" s="734">
        <v>0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>
      <c r="A15" s="175"/>
      <c r="B15" s="91" t="s">
        <v>35</v>
      </c>
      <c r="C15" s="87"/>
      <c r="D15" s="85"/>
      <c r="E15" s="60"/>
      <c r="F15" s="14"/>
      <c r="G15" s="14">
        <f>H15+L15+M15+N15+O15</f>
        <v>0</v>
      </c>
      <c r="H15" s="85"/>
      <c r="I15" s="60"/>
      <c r="J15" s="59"/>
      <c r="K15" s="59"/>
      <c r="L15" s="59"/>
      <c r="M15" s="60"/>
      <c r="N15" s="59"/>
      <c r="O15" s="14"/>
      <c r="P15" s="14"/>
      <c r="Q15" s="881"/>
      <c r="R15" s="272"/>
      <c r="S15" s="470"/>
      <c r="T15" s="416"/>
      <c r="U15" s="85"/>
      <c r="V15" s="60"/>
      <c r="W15" s="60"/>
      <c r="X15" s="60"/>
      <c r="Y15" s="60"/>
      <c r="Z15" s="60"/>
      <c r="AA15" s="60"/>
      <c r="AB15" s="60"/>
      <c r="AC15" s="60"/>
      <c r="AD15" s="60"/>
      <c r="AE15" s="335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3.5" thickBot="1">
      <c r="A16" s="257">
        <v>3</v>
      </c>
      <c r="B16" s="91" t="s">
        <v>108</v>
      </c>
      <c r="C16" s="87"/>
      <c r="D16" s="85"/>
      <c r="E16" s="60"/>
      <c r="F16" s="14"/>
      <c r="G16" s="14">
        <f aca="true" t="shared" si="0" ref="G16:G35">H16+L16+M16+N16+O16+P16</f>
        <v>57289</v>
      </c>
      <c r="H16" s="85">
        <f>I16+K16</f>
        <v>41817</v>
      </c>
      <c r="I16" s="60">
        <v>41817</v>
      </c>
      <c r="J16" s="59"/>
      <c r="K16" s="59"/>
      <c r="L16" s="59">
        <v>14636</v>
      </c>
      <c r="M16" s="60">
        <v>836</v>
      </c>
      <c r="N16" s="59"/>
      <c r="O16" s="14"/>
      <c r="P16" s="549"/>
      <c r="Q16" s="882">
        <f aca="true" t="shared" si="1" ref="Q16:Q23">P16+R16</f>
        <v>0</v>
      </c>
      <c r="R16" s="879"/>
      <c r="S16" s="483"/>
      <c r="T16" s="758">
        <f aca="true" t="shared" si="2" ref="T16:T21">R16+G16</f>
        <v>57289</v>
      </c>
      <c r="U16" s="841">
        <v>57289</v>
      </c>
      <c r="V16" s="693"/>
      <c r="W16" s="693"/>
      <c r="X16" s="693"/>
      <c r="Y16" s="693"/>
      <c r="Z16" s="693"/>
      <c r="AA16" s="693"/>
      <c r="AB16" s="693"/>
      <c r="AC16" s="693"/>
      <c r="AD16" s="693"/>
      <c r="AE16" s="842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 hidden="1">
      <c r="A17" s="536"/>
      <c r="B17" s="325"/>
      <c r="C17" s="87"/>
      <c r="D17" s="85"/>
      <c r="E17" s="60"/>
      <c r="F17" s="14"/>
      <c r="G17" s="101">
        <f t="shared" si="0"/>
        <v>0</v>
      </c>
      <c r="H17" s="85">
        <f aca="true" t="shared" si="3" ref="H17:H22">I17+K17</f>
        <v>0</v>
      </c>
      <c r="I17" s="60"/>
      <c r="J17" s="59"/>
      <c r="K17" s="59"/>
      <c r="L17" s="59"/>
      <c r="M17" s="60"/>
      <c r="N17" s="59"/>
      <c r="O17" s="385"/>
      <c r="P17" s="382"/>
      <c r="Q17" s="178">
        <f t="shared" si="1"/>
        <v>0</v>
      </c>
      <c r="R17" s="880"/>
      <c r="S17" s="484"/>
      <c r="T17" s="758">
        <f t="shared" si="2"/>
        <v>0</v>
      </c>
      <c r="U17" s="841"/>
      <c r="V17" s="693"/>
      <c r="W17" s="693"/>
      <c r="X17" s="693"/>
      <c r="Y17" s="693"/>
      <c r="Z17" s="693"/>
      <c r="AA17" s="693"/>
      <c r="AB17" s="693"/>
      <c r="AC17" s="693"/>
      <c r="AD17" s="693"/>
      <c r="AE17" s="842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 hidden="1">
      <c r="A18" s="643"/>
      <c r="B18" s="325"/>
      <c r="C18" s="87"/>
      <c r="D18" s="85"/>
      <c r="E18" s="60"/>
      <c r="F18" s="14"/>
      <c r="G18" s="101">
        <f t="shared" si="0"/>
        <v>0</v>
      </c>
      <c r="H18" s="85">
        <f t="shared" si="3"/>
        <v>0</v>
      </c>
      <c r="I18" s="60"/>
      <c r="J18" s="59"/>
      <c r="K18" s="59"/>
      <c r="L18" s="59"/>
      <c r="M18" s="60"/>
      <c r="N18" s="59"/>
      <c r="O18" s="385"/>
      <c r="P18" s="382"/>
      <c r="Q18" s="178">
        <f t="shared" si="1"/>
        <v>0</v>
      </c>
      <c r="R18" s="579"/>
      <c r="S18" s="484"/>
      <c r="T18" s="758">
        <f t="shared" si="2"/>
        <v>0</v>
      </c>
      <c r="U18" s="841"/>
      <c r="V18" s="693"/>
      <c r="W18" s="693"/>
      <c r="X18" s="693"/>
      <c r="Y18" s="693"/>
      <c r="Z18" s="693"/>
      <c r="AA18" s="693"/>
      <c r="AB18" s="693"/>
      <c r="AC18" s="693"/>
      <c r="AD18" s="693"/>
      <c r="AE18" s="842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 hidden="1">
      <c r="A19" s="578"/>
      <c r="B19" s="325"/>
      <c r="C19" s="581"/>
      <c r="D19" s="582"/>
      <c r="E19" s="583"/>
      <c r="F19" s="584"/>
      <c r="G19" s="592">
        <f t="shared" si="0"/>
        <v>0</v>
      </c>
      <c r="H19" s="582">
        <f t="shared" si="3"/>
        <v>0</v>
      </c>
      <c r="I19" s="583"/>
      <c r="J19" s="585"/>
      <c r="K19" s="585"/>
      <c r="L19" s="585"/>
      <c r="M19" s="583"/>
      <c r="N19" s="585"/>
      <c r="O19" s="593"/>
      <c r="P19" s="594"/>
      <c r="Q19" s="178">
        <f t="shared" si="1"/>
        <v>0</v>
      </c>
      <c r="R19" s="596"/>
      <c r="S19" s="597"/>
      <c r="T19" s="759">
        <f t="shared" si="2"/>
        <v>0</v>
      </c>
      <c r="U19" s="843"/>
      <c r="V19" s="673"/>
      <c r="W19" s="673"/>
      <c r="X19" s="673"/>
      <c r="Y19" s="673"/>
      <c r="Z19" s="673"/>
      <c r="AA19" s="673"/>
      <c r="AB19" s="673"/>
      <c r="AC19" s="673"/>
      <c r="AD19" s="673"/>
      <c r="AE19" s="84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 hidden="1">
      <c r="A20" s="578"/>
      <c r="B20" s="325"/>
      <c r="C20" s="581"/>
      <c r="D20" s="582"/>
      <c r="E20" s="583"/>
      <c r="F20" s="584"/>
      <c r="G20" s="592">
        <f t="shared" si="0"/>
        <v>0</v>
      </c>
      <c r="H20" s="582">
        <f t="shared" si="3"/>
        <v>0</v>
      </c>
      <c r="I20" s="583"/>
      <c r="J20" s="585"/>
      <c r="K20" s="585"/>
      <c r="L20" s="585"/>
      <c r="M20" s="583"/>
      <c r="N20" s="585"/>
      <c r="O20" s="598"/>
      <c r="P20" s="599"/>
      <c r="Q20" s="178">
        <f t="shared" si="1"/>
        <v>0</v>
      </c>
      <c r="R20" s="596"/>
      <c r="S20" s="597"/>
      <c r="T20" s="760">
        <f t="shared" si="2"/>
        <v>0</v>
      </c>
      <c r="U20" s="843"/>
      <c r="V20" s="673"/>
      <c r="W20" s="673"/>
      <c r="X20" s="673"/>
      <c r="Y20" s="673"/>
      <c r="Z20" s="673"/>
      <c r="AA20" s="673"/>
      <c r="AB20" s="673"/>
      <c r="AC20" s="673"/>
      <c r="AD20" s="673"/>
      <c r="AE20" s="84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 hidden="1">
      <c r="A21" s="578"/>
      <c r="B21" s="577"/>
      <c r="C21" s="87"/>
      <c r="D21" s="85"/>
      <c r="E21" s="60"/>
      <c r="F21" s="14"/>
      <c r="G21" s="101">
        <f t="shared" si="0"/>
        <v>0</v>
      </c>
      <c r="H21" s="85">
        <f t="shared" si="3"/>
        <v>0</v>
      </c>
      <c r="I21" s="60"/>
      <c r="J21" s="59"/>
      <c r="K21" s="59"/>
      <c r="L21" s="59"/>
      <c r="M21" s="60"/>
      <c r="N21" s="59"/>
      <c r="O21" s="35"/>
      <c r="P21" s="115"/>
      <c r="Q21" s="178">
        <f t="shared" si="1"/>
        <v>0</v>
      </c>
      <c r="R21" s="579"/>
      <c r="S21" s="484"/>
      <c r="T21" s="761">
        <f t="shared" si="2"/>
        <v>0</v>
      </c>
      <c r="U21" s="841"/>
      <c r="V21" s="693"/>
      <c r="W21" s="693"/>
      <c r="X21" s="693"/>
      <c r="Y21" s="693"/>
      <c r="Z21" s="693"/>
      <c r="AA21" s="693"/>
      <c r="AB21" s="693"/>
      <c r="AC21" s="693"/>
      <c r="AD21" s="693"/>
      <c r="AE21" s="842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5.75" customHeight="1" hidden="1" thickBot="1">
      <c r="A22" s="205"/>
      <c r="B22" s="17"/>
      <c r="C22" s="12"/>
      <c r="D22" s="86"/>
      <c r="E22" s="34"/>
      <c r="F22" s="12"/>
      <c r="G22" s="12">
        <f t="shared" si="0"/>
        <v>0</v>
      </c>
      <c r="H22" s="86">
        <f t="shared" si="3"/>
        <v>0</v>
      </c>
      <c r="I22" s="34"/>
      <c r="J22" s="13"/>
      <c r="K22" s="13"/>
      <c r="L22" s="13"/>
      <c r="M22" s="34"/>
      <c r="N22" s="13"/>
      <c r="O22" s="12"/>
      <c r="P22" s="12"/>
      <c r="Q22" s="167">
        <f t="shared" si="1"/>
        <v>0</v>
      </c>
      <c r="R22" s="339"/>
      <c r="S22" s="44"/>
      <c r="T22" s="259">
        <f>Q22+G22</f>
        <v>0</v>
      </c>
      <c r="U22" s="845"/>
      <c r="V22" s="514"/>
      <c r="W22" s="514"/>
      <c r="X22" s="735"/>
      <c r="Y22" s="735"/>
      <c r="Z22" s="514"/>
      <c r="AA22" s="514"/>
      <c r="AB22" s="514"/>
      <c r="AC22" s="735"/>
      <c r="AD22" s="735"/>
      <c r="AE22" s="846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3.5" thickBot="1">
      <c r="A23" s="216"/>
      <c r="B23" s="49" t="s">
        <v>36</v>
      </c>
      <c r="C23" s="153">
        <f>D23+E23</f>
        <v>0</v>
      </c>
      <c r="D23" s="154">
        <f>SUM(D16:D22)</f>
        <v>0</v>
      </c>
      <c r="E23" s="155">
        <f>SUM(E16:E22)</f>
        <v>0</v>
      </c>
      <c r="F23" s="153">
        <f>SUM(F16:F22)</f>
        <v>0</v>
      </c>
      <c r="G23" s="153">
        <f t="shared" si="0"/>
        <v>57289</v>
      </c>
      <c r="H23" s="154">
        <f>I23+K23</f>
        <v>41817</v>
      </c>
      <c r="I23" s="155">
        <f aca="true" t="shared" si="4" ref="I23:P23">SUM(I16:I22)</f>
        <v>41817</v>
      </c>
      <c r="J23" s="154"/>
      <c r="K23" s="154">
        <f t="shared" si="4"/>
        <v>0</v>
      </c>
      <c r="L23" s="154">
        <f t="shared" si="4"/>
        <v>14636</v>
      </c>
      <c r="M23" s="154">
        <f t="shared" si="4"/>
        <v>836</v>
      </c>
      <c r="N23" s="154">
        <f t="shared" si="4"/>
        <v>0</v>
      </c>
      <c r="O23" s="224">
        <f t="shared" si="4"/>
        <v>0</v>
      </c>
      <c r="P23" s="224">
        <f t="shared" si="4"/>
        <v>0</v>
      </c>
      <c r="Q23" s="166">
        <f t="shared" si="1"/>
        <v>0</v>
      </c>
      <c r="R23" s="281">
        <f aca="true" t="shared" si="5" ref="R23:X23">SUM(R16:R22)</f>
        <v>0</v>
      </c>
      <c r="S23" s="485">
        <f t="shared" si="5"/>
        <v>0</v>
      </c>
      <c r="T23" s="417">
        <f t="shared" si="5"/>
        <v>57289</v>
      </c>
      <c r="U23" s="166">
        <f t="shared" si="5"/>
        <v>57289</v>
      </c>
      <c r="V23" s="155">
        <f t="shared" si="5"/>
        <v>0</v>
      </c>
      <c r="W23" s="155"/>
      <c r="X23" s="155">
        <f t="shared" si="5"/>
        <v>0</v>
      </c>
      <c r="Y23" s="155"/>
      <c r="Z23" s="155"/>
      <c r="AA23" s="155"/>
      <c r="AB23" s="155"/>
      <c r="AC23" s="155"/>
      <c r="AD23" s="155"/>
      <c r="AE23" s="22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>
      <c r="A24" s="867">
        <v>1</v>
      </c>
      <c r="B24" s="91" t="s">
        <v>113</v>
      </c>
      <c r="C24" s="12"/>
      <c r="D24" s="13"/>
      <c r="E24" s="13"/>
      <c r="F24" s="12"/>
      <c r="G24" s="12">
        <f t="shared" si="0"/>
        <v>8139</v>
      </c>
      <c r="H24" s="13"/>
      <c r="I24" s="13"/>
      <c r="J24" s="13"/>
      <c r="K24" s="13"/>
      <c r="L24" s="13"/>
      <c r="M24" s="13"/>
      <c r="N24" s="13"/>
      <c r="O24" s="12"/>
      <c r="P24" s="871">
        <v>8139</v>
      </c>
      <c r="Q24" s="86">
        <f aca="true" t="shared" si="6" ref="Q24:Q34">P24+R24</f>
        <v>8139</v>
      </c>
      <c r="R24" s="339"/>
      <c r="S24" s="44"/>
      <c r="T24" s="875">
        <f>R24+G24</f>
        <v>8139</v>
      </c>
      <c r="U24" s="868">
        <v>8139</v>
      </c>
      <c r="V24" s="34"/>
      <c r="W24" s="34"/>
      <c r="X24" s="60"/>
      <c r="Y24" s="60"/>
      <c r="Z24" s="34"/>
      <c r="AA24" s="34"/>
      <c r="AB24" s="34"/>
      <c r="AC24" s="60"/>
      <c r="AD24" s="60"/>
      <c r="AE24" s="293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>
      <c r="A25" s="67">
        <v>3</v>
      </c>
      <c r="B25" s="91" t="s">
        <v>115</v>
      </c>
      <c r="C25" s="12"/>
      <c r="D25" s="13"/>
      <c r="E25" s="13"/>
      <c r="F25" s="12"/>
      <c r="G25" s="12">
        <f t="shared" si="0"/>
        <v>40000</v>
      </c>
      <c r="H25" s="13">
        <f>I25+K25</f>
        <v>29197</v>
      </c>
      <c r="I25" s="13">
        <v>29197</v>
      </c>
      <c r="J25" s="13"/>
      <c r="K25" s="13"/>
      <c r="L25" s="13">
        <v>10219</v>
      </c>
      <c r="M25" s="13">
        <v>584</v>
      </c>
      <c r="N25" s="13"/>
      <c r="O25" s="12"/>
      <c r="P25" s="12"/>
      <c r="Q25" s="86">
        <f t="shared" si="6"/>
        <v>0</v>
      </c>
      <c r="R25" s="339"/>
      <c r="S25" s="44"/>
      <c r="T25" s="259">
        <f>R25+G25</f>
        <v>40000</v>
      </c>
      <c r="U25" s="86">
        <v>40000</v>
      </c>
      <c r="V25" s="34"/>
      <c r="W25" s="34"/>
      <c r="X25" s="693"/>
      <c r="Y25" s="693"/>
      <c r="Z25" s="34"/>
      <c r="AA25" s="34"/>
      <c r="AB25" s="34"/>
      <c r="AC25" s="693"/>
      <c r="AD25" s="693"/>
      <c r="AE25" s="293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>
      <c r="A26" s="869">
        <v>1</v>
      </c>
      <c r="B26" s="91" t="s">
        <v>118</v>
      </c>
      <c r="C26" s="176"/>
      <c r="D26" s="177"/>
      <c r="E26" s="177"/>
      <c r="F26" s="176"/>
      <c r="G26" s="837">
        <f t="shared" si="0"/>
        <v>25670</v>
      </c>
      <c r="H26" s="177">
        <f aca="true" t="shared" si="7" ref="H26:H35">I26+K26</f>
        <v>0</v>
      </c>
      <c r="I26" s="177"/>
      <c r="J26" s="177"/>
      <c r="K26" s="177"/>
      <c r="L26" s="177"/>
      <c r="M26" s="177"/>
      <c r="N26" s="177"/>
      <c r="O26" s="176"/>
      <c r="P26" s="853">
        <v>25670</v>
      </c>
      <c r="Q26" s="838">
        <f t="shared" si="6"/>
        <v>38348</v>
      </c>
      <c r="R26" s="839">
        <v>12678</v>
      </c>
      <c r="S26" s="873"/>
      <c r="T26" s="874">
        <f>R26+G26</f>
        <v>38348</v>
      </c>
      <c r="U26" s="838">
        <v>38348</v>
      </c>
      <c r="V26" s="770"/>
      <c r="W26" s="770"/>
      <c r="X26" s="694"/>
      <c r="Y26" s="694"/>
      <c r="Z26" s="770"/>
      <c r="AA26" s="770"/>
      <c r="AB26" s="770"/>
      <c r="AC26" s="694"/>
      <c r="AD26" s="694"/>
      <c r="AE26" s="352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>
      <c r="A27" s="869">
        <v>1</v>
      </c>
      <c r="B27" s="91" t="s">
        <v>122</v>
      </c>
      <c r="C27" s="176"/>
      <c r="D27" s="177"/>
      <c r="E27" s="177"/>
      <c r="F27" s="176"/>
      <c r="G27" s="853">
        <f t="shared" si="0"/>
        <v>6959</v>
      </c>
      <c r="H27" s="177">
        <f t="shared" si="7"/>
        <v>0</v>
      </c>
      <c r="I27" s="177"/>
      <c r="J27" s="177"/>
      <c r="K27" s="177"/>
      <c r="L27" s="177"/>
      <c r="M27" s="177"/>
      <c r="N27" s="177"/>
      <c r="O27" s="176"/>
      <c r="P27" s="853">
        <v>6959</v>
      </c>
      <c r="Q27" s="838">
        <f t="shared" si="6"/>
        <v>900</v>
      </c>
      <c r="R27" s="839">
        <f>900-6959</f>
        <v>-6059</v>
      </c>
      <c r="S27" s="179"/>
      <c r="T27" s="897">
        <f>R27+G27</f>
        <v>900</v>
      </c>
      <c r="U27" s="838">
        <v>900</v>
      </c>
      <c r="V27" s="770"/>
      <c r="W27" s="770"/>
      <c r="X27" s="694"/>
      <c r="Y27" s="694"/>
      <c r="Z27" s="770"/>
      <c r="AA27" s="770"/>
      <c r="AB27" s="770"/>
      <c r="AC27" s="694"/>
      <c r="AD27" s="694"/>
      <c r="AE27" s="352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75">
      <c r="A28" s="895">
        <v>3</v>
      </c>
      <c r="B28" s="91" t="s">
        <v>122</v>
      </c>
      <c r="C28" s="176"/>
      <c r="D28" s="177"/>
      <c r="E28" s="177"/>
      <c r="F28" s="176"/>
      <c r="G28" s="176">
        <f t="shared" si="0"/>
        <v>0</v>
      </c>
      <c r="H28" s="177">
        <f t="shared" si="7"/>
        <v>0</v>
      </c>
      <c r="I28" s="177"/>
      <c r="J28" s="177"/>
      <c r="K28" s="177"/>
      <c r="L28" s="177"/>
      <c r="M28" s="177"/>
      <c r="N28" s="177"/>
      <c r="O28" s="176"/>
      <c r="P28" s="853"/>
      <c r="Q28" s="784">
        <f>P28+R28</f>
        <v>-5148</v>
      </c>
      <c r="R28" s="896">
        <v>-5148</v>
      </c>
      <c r="S28" s="179"/>
      <c r="T28" s="762">
        <f aca="true" t="shared" si="8" ref="T28:T34">R28+G28</f>
        <v>-5148</v>
      </c>
      <c r="U28" s="178">
        <v>-5148</v>
      </c>
      <c r="V28" s="770"/>
      <c r="W28" s="770"/>
      <c r="X28" s="694"/>
      <c r="Y28" s="694"/>
      <c r="Z28" s="770"/>
      <c r="AA28" s="770"/>
      <c r="AB28" s="770"/>
      <c r="AC28" s="694"/>
      <c r="AD28" s="694"/>
      <c r="AE28" s="352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>
      <c r="A29" s="869">
        <v>1</v>
      </c>
      <c r="B29" s="91" t="s">
        <v>124</v>
      </c>
      <c r="C29" s="176"/>
      <c r="D29" s="177"/>
      <c r="E29" s="177"/>
      <c r="F29" s="176"/>
      <c r="G29" s="853">
        <f t="shared" si="0"/>
        <v>3706</v>
      </c>
      <c r="H29" s="177">
        <f t="shared" si="7"/>
        <v>0</v>
      </c>
      <c r="I29" s="177"/>
      <c r="J29" s="177"/>
      <c r="K29" s="177"/>
      <c r="L29" s="177"/>
      <c r="M29" s="177"/>
      <c r="N29" s="177"/>
      <c r="O29" s="853">
        <v>3706</v>
      </c>
      <c r="P29" s="853"/>
      <c r="Q29" s="838">
        <f t="shared" si="6"/>
        <v>0</v>
      </c>
      <c r="R29" s="839"/>
      <c r="S29" s="715"/>
      <c r="T29" s="897">
        <f t="shared" si="8"/>
        <v>3706</v>
      </c>
      <c r="U29" s="838">
        <v>3706</v>
      </c>
      <c r="V29" s="770"/>
      <c r="W29" s="770"/>
      <c r="X29" s="694"/>
      <c r="Y29" s="694"/>
      <c r="Z29" s="770"/>
      <c r="AA29" s="770"/>
      <c r="AB29" s="770"/>
      <c r="AC29" s="694"/>
      <c r="AD29" s="694"/>
      <c r="AE29" s="352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>
      <c r="A30" s="895">
        <v>3</v>
      </c>
      <c r="B30" s="91" t="s">
        <v>125</v>
      </c>
      <c r="C30" s="176"/>
      <c r="D30" s="177"/>
      <c r="E30" s="177"/>
      <c r="F30" s="176"/>
      <c r="G30" s="176">
        <f t="shared" si="0"/>
        <v>0</v>
      </c>
      <c r="H30" s="177">
        <f t="shared" si="7"/>
        <v>1154</v>
      </c>
      <c r="I30" s="177"/>
      <c r="J30" s="177"/>
      <c r="K30" s="177">
        <v>1154</v>
      </c>
      <c r="L30" s="177">
        <v>-1154</v>
      </c>
      <c r="M30" s="177"/>
      <c r="N30" s="177"/>
      <c r="O30" s="176"/>
      <c r="P30" s="176"/>
      <c r="Q30" s="178">
        <f t="shared" si="6"/>
        <v>0</v>
      </c>
      <c r="R30" s="351"/>
      <c r="S30" s="179"/>
      <c r="T30" s="762">
        <f t="shared" si="8"/>
        <v>0</v>
      </c>
      <c r="U30" s="178"/>
      <c r="V30" s="770"/>
      <c r="W30" s="770"/>
      <c r="X30" s="694"/>
      <c r="Y30" s="694"/>
      <c r="Z30" s="770"/>
      <c r="AA30" s="770"/>
      <c r="AB30" s="770"/>
      <c r="AC30" s="694"/>
      <c r="AD30" s="694"/>
      <c r="AE30" s="352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900">
        <v>1</v>
      </c>
      <c r="B31" s="91" t="s">
        <v>129</v>
      </c>
      <c r="C31" s="176"/>
      <c r="D31" s="177"/>
      <c r="E31" s="177"/>
      <c r="F31" s="176"/>
      <c r="G31" s="853">
        <f t="shared" si="0"/>
        <v>8261</v>
      </c>
      <c r="H31" s="903">
        <f t="shared" si="7"/>
        <v>0</v>
      </c>
      <c r="I31" s="903"/>
      <c r="J31" s="903"/>
      <c r="K31" s="903"/>
      <c r="L31" s="903"/>
      <c r="M31" s="903"/>
      <c r="N31" s="903"/>
      <c r="O31" s="853"/>
      <c r="P31" s="853">
        <v>8261</v>
      </c>
      <c r="Q31" s="838">
        <f t="shared" si="6"/>
        <v>8000</v>
      </c>
      <c r="R31" s="839">
        <v>-261</v>
      </c>
      <c r="S31" s="179"/>
      <c r="T31" s="897">
        <f t="shared" si="8"/>
        <v>8000</v>
      </c>
      <c r="U31" s="838">
        <v>8000</v>
      </c>
      <c r="V31" s="770"/>
      <c r="W31" s="770"/>
      <c r="X31" s="694"/>
      <c r="Y31" s="694"/>
      <c r="Z31" s="770"/>
      <c r="AA31" s="770"/>
      <c r="AB31" s="770"/>
      <c r="AC31" s="694"/>
      <c r="AD31" s="694"/>
      <c r="AE31" s="352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181">
        <v>3</v>
      </c>
      <c r="B32" s="91" t="s">
        <v>130</v>
      </c>
      <c r="C32" s="176"/>
      <c r="D32" s="177"/>
      <c r="E32" s="177"/>
      <c r="F32" s="176"/>
      <c r="G32" s="176">
        <f t="shared" si="0"/>
        <v>0</v>
      </c>
      <c r="H32" s="177">
        <f t="shared" si="7"/>
        <v>0</v>
      </c>
      <c r="I32" s="177"/>
      <c r="J32" s="177"/>
      <c r="K32" s="177"/>
      <c r="L32" s="177"/>
      <c r="M32" s="177"/>
      <c r="N32" s="177"/>
      <c r="O32" s="176">
        <v>-13675</v>
      </c>
      <c r="P32" s="176">
        <v>13675</v>
      </c>
      <c r="Q32" s="178">
        <f t="shared" si="6"/>
        <v>52125</v>
      </c>
      <c r="R32" s="351">
        <v>38450</v>
      </c>
      <c r="S32" s="179"/>
      <c r="T32" s="762">
        <f t="shared" si="8"/>
        <v>38450</v>
      </c>
      <c r="U32" s="178">
        <v>38450</v>
      </c>
      <c r="V32" s="770"/>
      <c r="W32" s="770"/>
      <c r="X32" s="694"/>
      <c r="Y32" s="694"/>
      <c r="Z32" s="770"/>
      <c r="AA32" s="770"/>
      <c r="AB32" s="770"/>
      <c r="AC32" s="694"/>
      <c r="AD32" s="694"/>
      <c r="AE32" s="352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900">
        <v>1</v>
      </c>
      <c r="B33" s="326" t="s">
        <v>132</v>
      </c>
      <c r="C33" s="176"/>
      <c r="D33" s="177"/>
      <c r="E33" s="177"/>
      <c r="F33" s="176"/>
      <c r="G33" s="853">
        <f t="shared" si="0"/>
        <v>-61</v>
      </c>
      <c r="H33" s="177">
        <f t="shared" si="7"/>
        <v>0</v>
      </c>
      <c r="I33" s="177"/>
      <c r="J33" s="177"/>
      <c r="K33" s="177"/>
      <c r="L33" s="177"/>
      <c r="M33" s="177"/>
      <c r="N33" s="177"/>
      <c r="O33" s="176"/>
      <c r="P33" s="853">
        <v>-61</v>
      </c>
      <c r="Q33" s="838">
        <f t="shared" si="6"/>
        <v>0</v>
      </c>
      <c r="R33" s="839">
        <v>61</v>
      </c>
      <c r="S33" s="179"/>
      <c r="T33" s="762">
        <f t="shared" si="8"/>
        <v>0</v>
      </c>
      <c r="U33" s="178"/>
      <c r="V33" s="770"/>
      <c r="W33" s="770"/>
      <c r="X33" s="694"/>
      <c r="Y33" s="694"/>
      <c r="Z33" s="770"/>
      <c r="AA33" s="770"/>
      <c r="AB33" s="770"/>
      <c r="AC33" s="694"/>
      <c r="AD33" s="694"/>
      <c r="AE33" s="352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3.5" thickBot="1">
      <c r="A34" s="181">
        <v>3</v>
      </c>
      <c r="B34" s="91" t="s">
        <v>135</v>
      </c>
      <c r="C34" s="176"/>
      <c r="D34" s="177"/>
      <c r="E34" s="177"/>
      <c r="F34" s="176"/>
      <c r="G34" s="176">
        <f t="shared" si="0"/>
        <v>49</v>
      </c>
      <c r="H34" s="177">
        <f t="shared" si="7"/>
        <v>35</v>
      </c>
      <c r="I34" s="177">
        <v>35</v>
      </c>
      <c r="J34" s="177"/>
      <c r="K34" s="177"/>
      <c r="L34" s="177">
        <v>13</v>
      </c>
      <c r="M34" s="177">
        <v>1</v>
      </c>
      <c r="N34" s="177"/>
      <c r="O34" s="176"/>
      <c r="P34" s="176"/>
      <c r="Q34" s="178">
        <f t="shared" si="6"/>
        <v>0</v>
      </c>
      <c r="R34" s="351"/>
      <c r="S34" s="179"/>
      <c r="T34" s="762">
        <f t="shared" si="8"/>
        <v>49</v>
      </c>
      <c r="U34" s="178">
        <v>49</v>
      </c>
      <c r="V34" s="770"/>
      <c r="W34" s="770"/>
      <c r="X34" s="694"/>
      <c r="Y34" s="694"/>
      <c r="Z34" s="770"/>
      <c r="AA34" s="770"/>
      <c r="AB34" s="770"/>
      <c r="AC34" s="694"/>
      <c r="AD34" s="694"/>
      <c r="AE34" s="352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5" hidden="1" thickBot="1">
      <c r="A35" s="205"/>
      <c r="B35" s="215"/>
      <c r="C35" s="298"/>
      <c r="D35" s="303"/>
      <c r="E35" s="303"/>
      <c r="F35" s="298"/>
      <c r="G35" s="298">
        <f t="shared" si="0"/>
        <v>0</v>
      </c>
      <c r="H35" s="303">
        <f t="shared" si="7"/>
        <v>0</v>
      </c>
      <c r="I35" s="303"/>
      <c r="J35" s="303"/>
      <c r="K35" s="303"/>
      <c r="L35" s="303"/>
      <c r="M35" s="303"/>
      <c r="N35" s="303"/>
      <c r="O35" s="298"/>
      <c r="P35" s="298"/>
      <c r="Q35" s="306">
        <f>R35</f>
        <v>0</v>
      </c>
      <c r="R35" s="83"/>
      <c r="S35" s="420"/>
      <c r="T35" s="997">
        <f>R35+G35</f>
        <v>0</v>
      </c>
      <c r="U35" s="306"/>
      <c r="V35" s="309"/>
      <c r="W35" s="309"/>
      <c r="X35" s="509"/>
      <c r="Y35" s="509"/>
      <c r="Z35" s="309"/>
      <c r="AA35" s="309"/>
      <c r="AB35" s="309"/>
      <c r="AC35" s="509"/>
      <c r="AD35" s="509"/>
      <c r="AE35" s="340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92" customFormat="1" ht="13.5" thickBot="1">
      <c r="A36" s="216"/>
      <c r="B36" s="49" t="s">
        <v>37</v>
      </c>
      <c r="C36" s="153">
        <f>SUM(C24:C25)</f>
        <v>0</v>
      </c>
      <c r="D36" s="154">
        <f>SUM(D24:D25)</f>
        <v>0</v>
      </c>
      <c r="E36" s="154">
        <f>SUM(E24:E25)</f>
        <v>0</v>
      </c>
      <c r="F36" s="153">
        <f>SUM(F24:F25)</f>
        <v>0</v>
      </c>
      <c r="G36" s="153">
        <f>H36+L36+M36+N36+O36+P36</f>
        <v>92723</v>
      </c>
      <c r="H36" s="154">
        <f>SUM(H24:H35)</f>
        <v>30386</v>
      </c>
      <c r="I36" s="154">
        <f aca="true" t="shared" si="9" ref="I36:R36">SUM(I24:I35)</f>
        <v>29232</v>
      </c>
      <c r="J36" s="154">
        <f t="shared" si="9"/>
        <v>0</v>
      </c>
      <c r="K36" s="154">
        <f t="shared" si="9"/>
        <v>1154</v>
      </c>
      <c r="L36" s="154">
        <f t="shared" si="9"/>
        <v>9078</v>
      </c>
      <c r="M36" s="154">
        <f t="shared" si="9"/>
        <v>585</v>
      </c>
      <c r="N36" s="154">
        <f t="shared" si="9"/>
        <v>0</v>
      </c>
      <c r="O36" s="153">
        <f t="shared" si="9"/>
        <v>-9969</v>
      </c>
      <c r="P36" s="153">
        <f t="shared" si="9"/>
        <v>62643</v>
      </c>
      <c r="Q36" s="166">
        <f>SUM(Q24:Q35)</f>
        <v>102364</v>
      </c>
      <c r="R36" s="281">
        <f t="shared" si="9"/>
        <v>39721</v>
      </c>
      <c r="S36" s="156">
        <f>SUM(S24:S35)</f>
        <v>0</v>
      </c>
      <c r="T36" s="417">
        <f>G36+R36</f>
        <v>132444</v>
      </c>
      <c r="U36" s="166">
        <f aca="true" t="shared" si="10" ref="U36:AE36">SUM(U24:U35)</f>
        <v>132444</v>
      </c>
      <c r="V36" s="155">
        <f t="shared" si="10"/>
        <v>0</v>
      </c>
      <c r="W36" s="155">
        <f t="shared" si="10"/>
        <v>0</v>
      </c>
      <c r="X36" s="697">
        <f t="shared" si="10"/>
        <v>0</v>
      </c>
      <c r="Y36" s="697">
        <f t="shared" si="10"/>
        <v>0</v>
      </c>
      <c r="Z36" s="155">
        <f t="shared" si="10"/>
        <v>0</v>
      </c>
      <c r="AA36" s="155">
        <f t="shared" si="10"/>
        <v>0</v>
      </c>
      <c r="AB36" s="155">
        <f t="shared" si="10"/>
        <v>0</v>
      </c>
      <c r="AC36" s="697">
        <f t="shared" si="10"/>
        <v>0</v>
      </c>
      <c r="AD36" s="697">
        <f t="shared" si="10"/>
        <v>0</v>
      </c>
      <c r="AE36" s="224">
        <f t="shared" si="10"/>
        <v>0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ht="12.75">
      <c r="A37" s="67">
        <v>3</v>
      </c>
      <c r="B37" s="91" t="s">
        <v>142</v>
      </c>
      <c r="C37" s="998"/>
      <c r="D37" s="999"/>
      <c r="E37" s="999"/>
      <c r="F37" s="998"/>
      <c r="G37" s="12">
        <f aca="true" t="shared" si="11" ref="G37:G44">H37+L37+M37+N37+O37+P37</f>
        <v>0</v>
      </c>
      <c r="H37" s="1005">
        <f>I37+K37</f>
        <v>0</v>
      </c>
      <c r="I37" s="999"/>
      <c r="J37" s="999"/>
      <c r="K37" s="999"/>
      <c r="L37" s="999"/>
      <c r="M37" s="999"/>
      <c r="N37" s="999"/>
      <c r="O37" s="998"/>
      <c r="P37" s="998">
        <v>0</v>
      </c>
      <c r="Q37" s="1000">
        <f>P37+R37</f>
        <v>36870</v>
      </c>
      <c r="R37" s="1001">
        <v>36870</v>
      </c>
      <c r="S37" s="486"/>
      <c r="T37" s="259">
        <f>R37+G37+S37</f>
        <v>36870</v>
      </c>
      <c r="U37" s="1000">
        <v>36870</v>
      </c>
      <c r="V37" s="1002"/>
      <c r="W37" s="1002"/>
      <c r="X37" s="1003"/>
      <c r="Y37" s="1003"/>
      <c r="Z37" s="1002"/>
      <c r="AA37" s="1002"/>
      <c r="AB37" s="1002"/>
      <c r="AC37" s="1003"/>
      <c r="AD37" s="1003"/>
      <c r="AE37" s="100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643">
        <v>1</v>
      </c>
      <c r="B38" s="980" t="s">
        <v>145</v>
      </c>
      <c r="C38" s="87"/>
      <c r="D38" s="85"/>
      <c r="E38" s="60"/>
      <c r="F38" s="14"/>
      <c r="G38" s="853">
        <f t="shared" si="11"/>
        <v>2176</v>
      </c>
      <c r="H38" s="402">
        <f>I38+K38</f>
        <v>0</v>
      </c>
      <c r="I38" s="60"/>
      <c r="J38" s="59"/>
      <c r="K38" s="59"/>
      <c r="L38" s="59"/>
      <c r="M38" s="60"/>
      <c r="N38" s="59"/>
      <c r="O38" s="853">
        <v>2176</v>
      </c>
      <c r="P38" s="14"/>
      <c r="Q38" s="268">
        <f>P38+R38</f>
        <v>0</v>
      </c>
      <c r="R38" s="436"/>
      <c r="S38" s="483"/>
      <c r="T38" s="897">
        <f aca="true" t="shared" si="12" ref="T38:T44">R38+G38+S38</f>
        <v>2176</v>
      </c>
      <c r="U38" s="838">
        <v>2176</v>
      </c>
      <c r="V38" s="60"/>
      <c r="W38" s="60"/>
      <c r="X38" s="693"/>
      <c r="Y38" s="693"/>
      <c r="Z38" s="60"/>
      <c r="AA38" s="60"/>
      <c r="AB38" s="60"/>
      <c r="AC38" s="693"/>
      <c r="AD38" s="693"/>
      <c r="AE38" s="335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3.5" thickBot="1">
      <c r="A39" s="643">
        <v>1</v>
      </c>
      <c r="B39" s="980" t="s">
        <v>148</v>
      </c>
      <c r="C39" s="87"/>
      <c r="D39" s="85"/>
      <c r="E39" s="60"/>
      <c r="F39" s="14"/>
      <c r="G39" s="853">
        <f t="shared" si="11"/>
        <v>11735</v>
      </c>
      <c r="H39" s="402">
        <f>I39+K39</f>
        <v>0</v>
      </c>
      <c r="I39" s="60"/>
      <c r="J39" s="59"/>
      <c r="K39" s="59"/>
      <c r="L39" s="59"/>
      <c r="M39" s="60"/>
      <c r="N39" s="59"/>
      <c r="O39" s="14"/>
      <c r="P39" s="853">
        <v>11735</v>
      </c>
      <c r="Q39" s="838">
        <f aca="true" t="shared" si="13" ref="Q39:Q44">P39+R39</f>
        <v>7928</v>
      </c>
      <c r="R39" s="839">
        <v>-3807</v>
      </c>
      <c r="S39" s="483"/>
      <c r="T39" s="897">
        <f t="shared" si="12"/>
        <v>7928</v>
      </c>
      <c r="U39" s="838">
        <v>7928</v>
      </c>
      <c r="V39" s="60"/>
      <c r="W39" s="60"/>
      <c r="X39" s="693"/>
      <c r="Y39" s="693"/>
      <c r="Z39" s="60"/>
      <c r="AA39" s="60"/>
      <c r="AB39" s="60"/>
      <c r="AC39" s="693"/>
      <c r="AD39" s="693"/>
      <c r="AE39" s="335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 hidden="1">
      <c r="A40" s="175">
        <v>3</v>
      </c>
      <c r="B40" s="325"/>
      <c r="C40" s="87"/>
      <c r="D40" s="85"/>
      <c r="E40" s="60"/>
      <c r="F40" s="14"/>
      <c r="G40" s="399">
        <f t="shared" si="11"/>
        <v>0</v>
      </c>
      <c r="H40" s="85"/>
      <c r="I40" s="60"/>
      <c r="J40" s="59"/>
      <c r="K40" s="59"/>
      <c r="L40" s="59"/>
      <c r="M40" s="60"/>
      <c r="N40" s="59"/>
      <c r="O40" s="399"/>
      <c r="P40" s="14"/>
      <c r="Q40" s="268">
        <f t="shared" si="13"/>
        <v>0</v>
      </c>
      <c r="R40" s="436"/>
      <c r="S40" s="483"/>
      <c r="T40" s="763">
        <f t="shared" si="12"/>
        <v>0</v>
      </c>
      <c r="U40" s="85"/>
      <c r="V40" s="60"/>
      <c r="W40" s="60"/>
      <c r="X40" s="693"/>
      <c r="Y40" s="693"/>
      <c r="Z40" s="60"/>
      <c r="AA40" s="60"/>
      <c r="AB40" s="60"/>
      <c r="AC40" s="693"/>
      <c r="AD40" s="693"/>
      <c r="AE40" s="335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 hidden="1">
      <c r="A41" s="175">
        <v>3</v>
      </c>
      <c r="B41" s="91"/>
      <c r="C41" s="87"/>
      <c r="D41" s="85"/>
      <c r="E41" s="60"/>
      <c r="F41" s="14"/>
      <c r="G41" s="14">
        <f t="shared" si="11"/>
        <v>0</v>
      </c>
      <c r="H41" s="85"/>
      <c r="I41" s="60"/>
      <c r="J41" s="59"/>
      <c r="K41" s="59"/>
      <c r="L41" s="59"/>
      <c r="M41" s="60"/>
      <c r="N41" s="59"/>
      <c r="O41" s="14"/>
      <c r="P41" s="14"/>
      <c r="Q41" s="268">
        <f t="shared" si="13"/>
        <v>0</v>
      </c>
      <c r="R41" s="436"/>
      <c r="S41" s="483"/>
      <c r="T41" s="763">
        <f t="shared" si="12"/>
        <v>0</v>
      </c>
      <c r="U41" s="85"/>
      <c r="V41" s="60"/>
      <c r="W41" s="60"/>
      <c r="X41" s="693"/>
      <c r="Y41" s="693"/>
      <c r="Z41" s="60"/>
      <c r="AA41" s="60"/>
      <c r="AB41" s="60"/>
      <c r="AC41" s="693"/>
      <c r="AD41" s="693"/>
      <c r="AE41" s="335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75" hidden="1">
      <c r="A42" s="175">
        <v>3</v>
      </c>
      <c r="B42" s="91"/>
      <c r="C42" s="87"/>
      <c r="D42" s="85"/>
      <c r="E42" s="60"/>
      <c r="F42" s="14"/>
      <c r="G42" s="14">
        <f t="shared" si="11"/>
        <v>0</v>
      </c>
      <c r="H42" s="85"/>
      <c r="I42" s="60"/>
      <c r="J42" s="59"/>
      <c r="K42" s="59"/>
      <c r="L42" s="59"/>
      <c r="M42" s="60"/>
      <c r="N42" s="59"/>
      <c r="O42" s="14"/>
      <c r="P42" s="14"/>
      <c r="Q42" s="261">
        <f t="shared" si="13"/>
        <v>0</v>
      </c>
      <c r="R42" s="436"/>
      <c r="S42" s="483"/>
      <c r="T42" s="763">
        <f t="shared" si="12"/>
        <v>0</v>
      </c>
      <c r="U42" s="85"/>
      <c r="V42" s="60"/>
      <c r="W42" s="60"/>
      <c r="X42" s="693"/>
      <c r="Y42" s="693"/>
      <c r="Z42" s="60"/>
      <c r="AA42" s="60"/>
      <c r="AB42" s="60"/>
      <c r="AC42" s="693"/>
      <c r="AD42" s="693"/>
      <c r="AE42" s="335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75" hidden="1">
      <c r="A43" s="205"/>
      <c r="B43" s="215"/>
      <c r="C43" s="206"/>
      <c r="D43" s="207"/>
      <c r="E43" s="207"/>
      <c r="F43" s="206"/>
      <c r="G43" s="206">
        <f t="shared" si="11"/>
        <v>0</v>
      </c>
      <c r="H43" s="207"/>
      <c r="I43" s="207"/>
      <c r="J43" s="207"/>
      <c r="K43" s="207"/>
      <c r="L43" s="207"/>
      <c r="M43" s="207"/>
      <c r="N43" s="207"/>
      <c r="O43" s="206"/>
      <c r="P43" s="206"/>
      <c r="Q43" s="208">
        <f t="shared" si="13"/>
        <v>0</v>
      </c>
      <c r="R43" s="414"/>
      <c r="S43" s="209"/>
      <c r="T43" s="764">
        <f t="shared" si="12"/>
        <v>0</v>
      </c>
      <c r="U43" s="208"/>
      <c r="V43" s="424"/>
      <c r="W43" s="424"/>
      <c r="X43" s="738"/>
      <c r="Y43" s="738"/>
      <c r="Z43" s="424"/>
      <c r="AA43" s="424"/>
      <c r="AB43" s="424"/>
      <c r="AC43" s="738"/>
      <c r="AD43" s="738"/>
      <c r="AE43" s="739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3.5" hidden="1" thickBot="1">
      <c r="A44" s="510"/>
      <c r="B44" s="511"/>
      <c r="C44" s="512"/>
      <c r="D44" s="513"/>
      <c r="E44" s="514"/>
      <c r="F44" s="512"/>
      <c r="G44" s="512">
        <f t="shared" si="11"/>
        <v>0</v>
      </c>
      <c r="H44" s="513"/>
      <c r="I44" s="514"/>
      <c r="J44" s="564"/>
      <c r="K44" s="513"/>
      <c r="L44" s="514"/>
      <c r="M44" s="513"/>
      <c r="N44" s="514"/>
      <c r="O44" s="512"/>
      <c r="P44" s="512"/>
      <c r="Q44" s="513">
        <f t="shared" si="13"/>
        <v>0</v>
      </c>
      <c r="R44" s="530"/>
      <c r="S44" s="515"/>
      <c r="T44" s="765">
        <f t="shared" si="12"/>
        <v>0</v>
      </c>
      <c r="U44" s="771"/>
      <c r="V44" s="772"/>
      <c r="W44" s="772"/>
      <c r="X44" s="702"/>
      <c r="Y44" s="702"/>
      <c r="Z44" s="772"/>
      <c r="AA44" s="772"/>
      <c r="AB44" s="772"/>
      <c r="AC44" s="702"/>
      <c r="AD44" s="702"/>
      <c r="AE44" s="530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3.5" thickBot="1">
      <c r="A45" s="216"/>
      <c r="B45" s="164" t="s">
        <v>38</v>
      </c>
      <c r="C45" s="153">
        <f aca="true" t="shared" si="14" ref="C45:X45">SUM(C37:C43)</f>
        <v>0</v>
      </c>
      <c r="D45" s="153">
        <f t="shared" si="14"/>
        <v>0</v>
      </c>
      <c r="E45" s="153">
        <f t="shared" si="14"/>
        <v>0</v>
      </c>
      <c r="F45" s="153">
        <f t="shared" si="14"/>
        <v>0</v>
      </c>
      <c r="G45" s="153">
        <f>H45+L45+M45+N45+O45</f>
        <v>2176</v>
      </c>
      <c r="H45" s="153">
        <f t="shared" si="14"/>
        <v>0</v>
      </c>
      <c r="I45" s="153">
        <f t="shared" si="14"/>
        <v>0</v>
      </c>
      <c r="J45" s="153"/>
      <c r="K45" s="153">
        <f t="shared" si="14"/>
        <v>0</v>
      </c>
      <c r="L45" s="153">
        <f t="shared" si="14"/>
        <v>0</v>
      </c>
      <c r="M45" s="153">
        <f t="shared" si="14"/>
        <v>0</v>
      </c>
      <c r="N45" s="153">
        <f t="shared" si="14"/>
        <v>0</v>
      </c>
      <c r="O45" s="156">
        <f t="shared" si="14"/>
        <v>2176</v>
      </c>
      <c r="P45" s="156">
        <f t="shared" si="14"/>
        <v>11735</v>
      </c>
      <c r="Q45" s="153">
        <f>SUM(Q37:Q44)</f>
        <v>44798</v>
      </c>
      <c r="R45" s="281">
        <f>SUM(R37:R44)</f>
        <v>33063</v>
      </c>
      <c r="S45" s="156">
        <f t="shared" si="14"/>
        <v>0</v>
      </c>
      <c r="T45" s="417">
        <f>SUM(T37:T44)</f>
        <v>46974</v>
      </c>
      <c r="U45" s="166">
        <f t="shared" si="14"/>
        <v>46974</v>
      </c>
      <c r="V45" s="155">
        <f t="shared" si="14"/>
        <v>0</v>
      </c>
      <c r="W45" s="155">
        <f t="shared" si="14"/>
        <v>0</v>
      </c>
      <c r="X45" s="155">
        <f t="shared" si="14"/>
        <v>0</v>
      </c>
      <c r="Y45" s="155"/>
      <c r="Z45" s="155"/>
      <c r="AA45" s="155"/>
      <c r="AB45" s="155"/>
      <c r="AC45" s="155"/>
      <c r="AD45" s="155"/>
      <c r="AE45" s="22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256" s="211" customFormat="1" ht="13.5" thickBot="1">
      <c r="A46" s="213">
        <v>3</v>
      </c>
      <c r="B46" s="319" t="s">
        <v>164</v>
      </c>
      <c r="C46" s="187"/>
      <c r="D46" s="187"/>
      <c r="E46" s="187"/>
      <c r="F46" s="187"/>
      <c r="G46" s="12">
        <f aca="true" t="shared" si="15" ref="G46:G56">H46+L46+M46+N46+O46+P46</f>
        <v>40067</v>
      </c>
      <c r="H46" s="86">
        <f>I46+K46</f>
        <v>1023</v>
      </c>
      <c r="I46" s="187"/>
      <c r="J46" s="187"/>
      <c r="K46" s="199">
        <v>1023</v>
      </c>
      <c r="L46" s="187"/>
      <c r="M46" s="187"/>
      <c r="N46" s="187"/>
      <c r="O46" s="214"/>
      <c r="P46" s="199">
        <v>39044</v>
      </c>
      <c r="Q46" s="435">
        <f aca="true" t="shared" si="16" ref="Q46:Q56">P46+R46</f>
        <v>-1023</v>
      </c>
      <c r="R46" s="537">
        <v>-40067</v>
      </c>
      <c r="S46" s="44"/>
      <c r="T46" s="763">
        <f aca="true" t="shared" si="17" ref="T46:T56">R46+G46</f>
        <v>0</v>
      </c>
      <c r="U46" s="773"/>
      <c r="V46" s="774"/>
      <c r="W46" s="774"/>
      <c r="X46" s="774"/>
      <c r="Y46" s="774"/>
      <c r="Z46" s="774"/>
      <c r="AA46" s="774"/>
      <c r="AB46" s="774"/>
      <c r="AC46" s="774"/>
      <c r="AD46" s="774"/>
      <c r="AE46" s="775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</row>
    <row r="47" spans="1:41" s="92" customFormat="1" ht="12.75">
      <c r="A47" s="643">
        <v>1</v>
      </c>
      <c r="B47" s="985" t="s">
        <v>164</v>
      </c>
      <c r="C47" s="17"/>
      <c r="D47" s="17"/>
      <c r="E47" s="17"/>
      <c r="F47" s="17"/>
      <c r="G47" s="868">
        <f t="shared" si="15"/>
        <v>1375</v>
      </c>
      <c r="H47" s="86">
        <f>I47+K47</f>
        <v>0</v>
      </c>
      <c r="I47" s="86"/>
      <c r="J47" s="86"/>
      <c r="K47" s="86">
        <v>0</v>
      </c>
      <c r="L47" s="86"/>
      <c r="M47" s="86"/>
      <c r="N47" s="86"/>
      <c r="O47" s="86"/>
      <c r="P47" s="868">
        <v>1375</v>
      </c>
      <c r="Q47" s="1030">
        <f t="shared" si="16"/>
        <v>1375</v>
      </c>
      <c r="R47" s="1031"/>
      <c r="S47" s="1032"/>
      <c r="T47" s="875">
        <f t="shared" si="17"/>
        <v>1375</v>
      </c>
      <c r="U47" s="838">
        <v>1375</v>
      </c>
      <c r="V47" s="777"/>
      <c r="W47" s="777"/>
      <c r="X47" s="777"/>
      <c r="Y47" s="777"/>
      <c r="Z47" s="777"/>
      <c r="AA47" s="777"/>
      <c r="AB47" s="777"/>
      <c r="AC47" s="777"/>
      <c r="AD47" s="777"/>
      <c r="AE47" s="778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  <row r="48" spans="1:41" s="92" customFormat="1" ht="12.75">
      <c r="A48" s="578">
        <v>1</v>
      </c>
      <c r="B48" s="980" t="s">
        <v>170</v>
      </c>
      <c r="C48" s="17"/>
      <c r="D48" s="17"/>
      <c r="E48" s="17"/>
      <c r="F48" s="17"/>
      <c r="G48" s="868">
        <f t="shared" si="15"/>
        <v>2129</v>
      </c>
      <c r="H48" s="406">
        <f>I48+K48</f>
        <v>0</v>
      </c>
      <c r="I48" s="406"/>
      <c r="J48" s="406"/>
      <c r="K48" s="406"/>
      <c r="L48" s="406"/>
      <c r="M48" s="406"/>
      <c r="N48" s="17"/>
      <c r="O48" s="86"/>
      <c r="P48" s="868">
        <v>2129</v>
      </c>
      <c r="Q48" s="1030">
        <f t="shared" si="16"/>
        <v>3424</v>
      </c>
      <c r="R48" s="1031">
        <v>1295</v>
      </c>
      <c r="S48" s="1032"/>
      <c r="T48" s="875">
        <f t="shared" si="17"/>
        <v>3424</v>
      </c>
      <c r="U48" s="838">
        <v>3424</v>
      </c>
      <c r="V48" s="777"/>
      <c r="W48" s="777"/>
      <c r="X48" s="777"/>
      <c r="Y48" s="777"/>
      <c r="Z48" s="777"/>
      <c r="AA48" s="777"/>
      <c r="AB48" s="777"/>
      <c r="AC48" s="777"/>
      <c r="AD48" s="777"/>
      <c r="AE48" s="778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</row>
    <row r="49" spans="1:41" s="92" customFormat="1" ht="12.75">
      <c r="A49" s="396">
        <v>3</v>
      </c>
      <c r="B49" s="325" t="s">
        <v>171</v>
      </c>
      <c r="C49" s="17"/>
      <c r="D49" s="17"/>
      <c r="E49" s="17"/>
      <c r="F49" s="17"/>
      <c r="G49" s="86">
        <f t="shared" si="15"/>
        <v>229</v>
      </c>
      <c r="H49" s="406">
        <f aca="true" t="shared" si="18" ref="H49:H56">I49+K49</f>
        <v>0</v>
      </c>
      <c r="I49" s="406"/>
      <c r="J49" s="406"/>
      <c r="K49" s="406"/>
      <c r="L49" s="406"/>
      <c r="M49" s="422"/>
      <c r="N49" s="17"/>
      <c r="O49" s="259"/>
      <c r="P49" s="259">
        <v>229</v>
      </c>
      <c r="Q49" s="371">
        <f t="shared" si="16"/>
        <v>422</v>
      </c>
      <c r="R49" s="293">
        <v>193</v>
      </c>
      <c r="S49" s="487"/>
      <c r="T49" s="259">
        <f t="shared" si="17"/>
        <v>422</v>
      </c>
      <c r="U49" s="178">
        <v>422</v>
      </c>
      <c r="V49" s="777"/>
      <c r="W49" s="777"/>
      <c r="X49" s="777"/>
      <c r="Y49" s="777"/>
      <c r="Z49" s="777"/>
      <c r="AA49" s="777"/>
      <c r="AB49" s="777"/>
      <c r="AC49" s="777"/>
      <c r="AD49" s="777"/>
      <c r="AE49" s="778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</row>
    <row r="50" spans="1:41" s="92" customFormat="1" ht="12.75">
      <c r="A50" s="578">
        <v>1</v>
      </c>
      <c r="B50" s="980" t="s">
        <v>172</v>
      </c>
      <c r="C50" s="17"/>
      <c r="D50" s="17"/>
      <c r="E50" s="17"/>
      <c r="F50" s="17"/>
      <c r="G50" s="868">
        <f t="shared" si="15"/>
        <v>-6844</v>
      </c>
      <c r="H50" s="406">
        <f t="shared" si="18"/>
        <v>0</v>
      </c>
      <c r="I50" s="406"/>
      <c r="J50" s="406"/>
      <c r="K50" s="406"/>
      <c r="L50" s="406"/>
      <c r="M50" s="17"/>
      <c r="N50" s="17"/>
      <c r="O50" s="259"/>
      <c r="P50" s="875">
        <v>-6844</v>
      </c>
      <c r="Q50" s="1030">
        <f t="shared" si="16"/>
        <v>-890</v>
      </c>
      <c r="R50" s="1031">
        <v>5954</v>
      </c>
      <c r="S50" s="1032"/>
      <c r="T50" s="875">
        <f t="shared" si="17"/>
        <v>-890</v>
      </c>
      <c r="U50" s="838">
        <v>-890</v>
      </c>
      <c r="V50" s="777"/>
      <c r="W50" s="777"/>
      <c r="X50" s="777"/>
      <c r="Y50" s="777"/>
      <c r="Z50" s="777"/>
      <c r="AA50" s="777"/>
      <c r="AB50" s="777"/>
      <c r="AC50" s="777"/>
      <c r="AD50" s="777"/>
      <c r="AE50" s="778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</row>
    <row r="51" spans="1:41" s="92" customFormat="1" ht="12.75">
      <c r="A51" s="396">
        <v>3</v>
      </c>
      <c r="B51" s="325" t="s">
        <v>173</v>
      </c>
      <c r="C51" s="17"/>
      <c r="D51" s="17"/>
      <c r="E51" s="17"/>
      <c r="F51" s="17"/>
      <c r="G51" s="86">
        <f t="shared" si="15"/>
        <v>0</v>
      </c>
      <c r="H51" s="422">
        <f t="shared" si="18"/>
        <v>82</v>
      </c>
      <c r="I51" s="422"/>
      <c r="J51" s="422"/>
      <c r="K51" s="422">
        <v>82</v>
      </c>
      <c r="L51" s="422"/>
      <c r="M51" s="17"/>
      <c r="N51" s="17"/>
      <c r="O51" s="259">
        <v>-82</v>
      </c>
      <c r="P51" s="259"/>
      <c r="Q51" s="371">
        <f t="shared" si="16"/>
        <v>0</v>
      </c>
      <c r="R51" s="293"/>
      <c r="S51" s="487"/>
      <c r="T51" s="259">
        <f t="shared" si="17"/>
        <v>0</v>
      </c>
      <c r="U51" s="776"/>
      <c r="V51" s="777"/>
      <c r="W51" s="777"/>
      <c r="X51" s="777"/>
      <c r="Y51" s="777"/>
      <c r="Z51" s="777"/>
      <c r="AA51" s="777"/>
      <c r="AB51" s="777"/>
      <c r="AC51" s="777"/>
      <c r="AD51" s="777"/>
      <c r="AE51" s="778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</row>
    <row r="52" spans="1:41" s="92" customFormat="1" ht="13.5" thickBot="1">
      <c r="A52" s="578">
        <v>1</v>
      </c>
      <c r="B52" s="980" t="s">
        <v>178</v>
      </c>
      <c r="C52" s="17"/>
      <c r="D52" s="17"/>
      <c r="E52" s="17"/>
      <c r="F52" s="17"/>
      <c r="G52" s="868">
        <f t="shared" si="15"/>
        <v>1257</v>
      </c>
      <c r="H52" s="422">
        <f t="shared" si="18"/>
        <v>0</v>
      </c>
      <c r="I52" s="422"/>
      <c r="J52" s="422"/>
      <c r="K52" s="422"/>
      <c r="L52" s="422"/>
      <c r="M52" s="17"/>
      <c r="N52" s="17"/>
      <c r="O52" s="259"/>
      <c r="P52" s="875">
        <v>1257</v>
      </c>
      <c r="Q52" s="1030">
        <f t="shared" si="16"/>
        <v>0</v>
      </c>
      <c r="R52" s="1031">
        <v>-1257</v>
      </c>
      <c r="S52" s="487"/>
      <c r="T52" s="259">
        <f t="shared" si="17"/>
        <v>0</v>
      </c>
      <c r="U52" s="776"/>
      <c r="V52" s="777"/>
      <c r="W52" s="777"/>
      <c r="X52" s="777"/>
      <c r="Y52" s="777"/>
      <c r="Z52" s="777"/>
      <c r="AA52" s="777"/>
      <c r="AB52" s="777"/>
      <c r="AC52" s="777"/>
      <c r="AD52" s="777"/>
      <c r="AE52" s="778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  <row r="53" spans="1:41" s="92" customFormat="1" ht="12.75" hidden="1">
      <c r="A53" s="396"/>
      <c r="B53" s="325"/>
      <c r="C53" s="17"/>
      <c r="D53" s="17"/>
      <c r="E53" s="17"/>
      <c r="F53" s="17"/>
      <c r="G53" s="86">
        <f t="shared" si="15"/>
        <v>0</v>
      </c>
      <c r="H53" s="422">
        <f t="shared" si="18"/>
        <v>0</v>
      </c>
      <c r="I53" s="422"/>
      <c r="J53" s="422"/>
      <c r="K53" s="422"/>
      <c r="L53" s="422"/>
      <c r="M53" s="17"/>
      <c r="N53" s="17"/>
      <c r="O53" s="259"/>
      <c r="P53" s="259"/>
      <c r="Q53" s="371">
        <f t="shared" si="16"/>
        <v>0</v>
      </c>
      <c r="R53" s="293"/>
      <c r="S53" s="487"/>
      <c r="T53" s="259">
        <f t="shared" si="17"/>
        <v>0</v>
      </c>
      <c r="U53" s="776"/>
      <c r="V53" s="777"/>
      <c r="W53" s="777"/>
      <c r="X53" s="777"/>
      <c r="Y53" s="777"/>
      <c r="Z53" s="777"/>
      <c r="AA53" s="777"/>
      <c r="AB53" s="777"/>
      <c r="AC53" s="777"/>
      <c r="AD53" s="777"/>
      <c r="AE53" s="778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</row>
    <row r="54" spans="1:41" s="92" customFormat="1" ht="12.75" hidden="1">
      <c r="A54" s="396"/>
      <c r="B54" s="325"/>
      <c r="C54" s="17"/>
      <c r="D54" s="17"/>
      <c r="E54" s="17"/>
      <c r="F54" s="17"/>
      <c r="G54" s="86">
        <f t="shared" si="15"/>
        <v>0</v>
      </c>
      <c r="H54" s="422">
        <f t="shared" si="18"/>
        <v>0</v>
      </c>
      <c r="I54" s="422"/>
      <c r="J54" s="422"/>
      <c r="K54" s="422"/>
      <c r="L54" s="422"/>
      <c r="M54" s="17"/>
      <c r="N54" s="17"/>
      <c r="O54" s="259"/>
      <c r="P54" s="259"/>
      <c r="Q54" s="371">
        <f t="shared" si="16"/>
        <v>0</v>
      </c>
      <c r="R54" s="293"/>
      <c r="S54" s="487"/>
      <c r="T54" s="259">
        <f t="shared" si="17"/>
        <v>0</v>
      </c>
      <c r="U54" s="776"/>
      <c r="V54" s="777"/>
      <c r="W54" s="777"/>
      <c r="X54" s="777"/>
      <c r="Y54" s="777"/>
      <c r="Z54" s="777"/>
      <c r="AA54" s="777"/>
      <c r="AB54" s="777"/>
      <c r="AC54" s="777"/>
      <c r="AD54" s="777"/>
      <c r="AE54" s="778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</row>
    <row r="55" spans="1:41" s="1048" customFormat="1" ht="12.75" hidden="1">
      <c r="A55" s="540"/>
      <c r="B55" s="1038"/>
      <c r="C55" s="1039"/>
      <c r="D55" s="1039"/>
      <c r="E55" s="1039"/>
      <c r="F55" s="1039"/>
      <c r="G55" s="930">
        <f t="shared" si="15"/>
        <v>0</v>
      </c>
      <c r="H55" s="1040">
        <f t="shared" si="18"/>
        <v>0</v>
      </c>
      <c r="I55" s="1039"/>
      <c r="J55" s="1039"/>
      <c r="K55" s="1039"/>
      <c r="L55" s="1039"/>
      <c r="M55" s="1039"/>
      <c r="N55" s="1039"/>
      <c r="O55" s="1041"/>
      <c r="P55" s="1041"/>
      <c r="Q55" s="1042">
        <f t="shared" si="16"/>
        <v>0</v>
      </c>
      <c r="R55" s="937"/>
      <c r="S55" s="1043"/>
      <c r="T55" s="1041">
        <f t="shared" si="17"/>
        <v>0</v>
      </c>
      <c r="U55" s="1044"/>
      <c r="V55" s="1045"/>
      <c r="W55" s="1045"/>
      <c r="X55" s="1045"/>
      <c r="Y55" s="1045"/>
      <c r="Z55" s="1045"/>
      <c r="AA55" s="1045"/>
      <c r="AB55" s="1045"/>
      <c r="AC55" s="1045"/>
      <c r="AD55" s="1045"/>
      <c r="AE55" s="1046"/>
      <c r="AF55" s="1047"/>
      <c r="AG55" s="1047"/>
      <c r="AH55" s="1047"/>
      <c r="AI55" s="1047"/>
      <c r="AJ55" s="1047"/>
      <c r="AK55" s="1047"/>
      <c r="AL55" s="1047"/>
      <c r="AM55" s="1047"/>
      <c r="AN55" s="1047"/>
      <c r="AO55" s="1047"/>
    </row>
    <row r="56" spans="1:41" s="1048" customFormat="1" ht="13.5" hidden="1" thickBot="1">
      <c r="A56" s="1049"/>
      <c r="B56" s="1038"/>
      <c r="C56" s="1050"/>
      <c r="D56" s="1050"/>
      <c r="E56" s="1050"/>
      <c r="F56" s="1050"/>
      <c r="G56" s="1051">
        <f t="shared" si="15"/>
        <v>0</v>
      </c>
      <c r="H56" s="1040">
        <f t="shared" si="18"/>
        <v>0</v>
      </c>
      <c r="I56" s="1050"/>
      <c r="J56" s="1050"/>
      <c r="K56" s="1050"/>
      <c r="L56" s="1050"/>
      <c r="M56" s="1050"/>
      <c r="N56" s="1050"/>
      <c r="O56" s="1051"/>
      <c r="P56" s="1051"/>
      <c r="Q56" s="1052">
        <f t="shared" si="16"/>
        <v>0</v>
      </c>
      <c r="R56" s="1053"/>
      <c r="S56" s="1054"/>
      <c r="T56" s="1052">
        <f t="shared" si="17"/>
        <v>0</v>
      </c>
      <c r="U56" s="1055"/>
      <c r="V56" s="1056"/>
      <c r="W56" s="1056"/>
      <c r="X56" s="1057"/>
      <c r="Y56" s="1057"/>
      <c r="Z56" s="1056"/>
      <c r="AA56" s="1056"/>
      <c r="AB56" s="1056"/>
      <c r="AC56" s="1057"/>
      <c r="AD56" s="1057"/>
      <c r="AE56" s="1058"/>
      <c r="AF56" s="1047"/>
      <c r="AG56" s="1047"/>
      <c r="AH56" s="1047"/>
      <c r="AI56" s="1047"/>
      <c r="AJ56" s="1047"/>
      <c r="AK56" s="1047"/>
      <c r="AL56" s="1047"/>
      <c r="AM56" s="1047"/>
      <c r="AN56" s="1047"/>
      <c r="AO56" s="1047"/>
    </row>
    <row r="57" spans="1:256" s="219" customFormat="1" ht="13.5" thickBot="1">
      <c r="A57" s="220"/>
      <c r="B57" s="164" t="s">
        <v>49</v>
      </c>
      <c r="C57" s="217">
        <f>SUM(C56:C56)</f>
        <v>0</v>
      </c>
      <c r="D57" s="218">
        <f>SUM(D56:D56)</f>
        <v>0</v>
      </c>
      <c r="E57" s="218">
        <f>SUM(E56:E56)</f>
        <v>0</v>
      </c>
      <c r="F57" s="217">
        <f>SUM(F56:F56)</f>
        <v>0</v>
      </c>
      <c r="G57" s="223">
        <f>H57+L57+M57+N57+O57</f>
        <v>1023</v>
      </c>
      <c r="H57" s="223">
        <f aca="true" t="shared" si="19" ref="H57:T57">SUM(H46:H56)</f>
        <v>1105</v>
      </c>
      <c r="I57" s="223">
        <f t="shared" si="19"/>
        <v>0</v>
      </c>
      <c r="J57" s="223"/>
      <c r="K57" s="223">
        <f t="shared" si="19"/>
        <v>1105</v>
      </c>
      <c r="L57" s="223">
        <f t="shared" si="19"/>
        <v>0</v>
      </c>
      <c r="M57" s="223">
        <f t="shared" si="19"/>
        <v>0</v>
      </c>
      <c r="N57" s="223">
        <f t="shared" si="19"/>
        <v>0</v>
      </c>
      <c r="O57" s="223">
        <f t="shared" si="19"/>
        <v>-82</v>
      </c>
      <c r="P57" s="223">
        <f t="shared" si="19"/>
        <v>37190</v>
      </c>
      <c r="Q57" s="223">
        <f t="shared" si="19"/>
        <v>3308</v>
      </c>
      <c r="R57" s="438">
        <f t="shared" si="19"/>
        <v>-33882</v>
      </c>
      <c r="S57" s="488">
        <f t="shared" si="19"/>
        <v>0</v>
      </c>
      <c r="T57" s="766">
        <f t="shared" si="19"/>
        <v>4331</v>
      </c>
      <c r="U57" s="779">
        <f>SUM(U46:U56)</f>
        <v>4331</v>
      </c>
      <c r="V57" s="780">
        <f aca="true" t="shared" si="20" ref="V57:AE57">SUM(V46:V56)</f>
        <v>0</v>
      </c>
      <c r="W57" s="780">
        <f t="shared" si="20"/>
        <v>0</v>
      </c>
      <c r="X57" s="781">
        <f t="shared" si="20"/>
        <v>0</v>
      </c>
      <c r="Y57" s="781">
        <f t="shared" si="20"/>
        <v>0</v>
      </c>
      <c r="Z57" s="780">
        <f t="shared" si="20"/>
        <v>0</v>
      </c>
      <c r="AA57" s="780">
        <f t="shared" si="20"/>
        <v>0</v>
      </c>
      <c r="AB57" s="780">
        <f t="shared" si="20"/>
        <v>0</v>
      </c>
      <c r="AC57" s="781">
        <f t="shared" si="20"/>
        <v>0</v>
      </c>
      <c r="AD57" s="781">
        <f t="shared" si="20"/>
        <v>0</v>
      </c>
      <c r="AE57" s="782">
        <f t="shared" si="20"/>
        <v>0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19" customFormat="1" ht="13.5" thickBot="1">
      <c r="A58" s="216"/>
      <c r="B58" s="221" t="s">
        <v>40</v>
      </c>
      <c r="C58" s="153">
        <f>C23+C36+C45</f>
        <v>0</v>
      </c>
      <c r="D58" s="154">
        <f>D23+D36+D45</f>
        <v>0</v>
      </c>
      <c r="E58" s="154">
        <f>E23+E36+E45</f>
        <v>0</v>
      </c>
      <c r="F58" s="153">
        <f>F23+F36+F45</f>
        <v>0</v>
      </c>
      <c r="G58" s="153">
        <f>H58+L58+M58+N58+O58+P58</f>
        <v>202136</v>
      </c>
      <c r="H58" s="155">
        <f aca="true" t="shared" si="21" ref="H58:AE58">H23+H36+H45+H57</f>
        <v>73308</v>
      </c>
      <c r="I58" s="155">
        <f t="shared" si="21"/>
        <v>71049</v>
      </c>
      <c r="J58" s="155">
        <f t="shared" si="21"/>
        <v>0</v>
      </c>
      <c r="K58" s="155">
        <f t="shared" si="21"/>
        <v>2259</v>
      </c>
      <c r="L58" s="155">
        <f t="shared" si="21"/>
        <v>23714</v>
      </c>
      <c r="M58" s="155">
        <f t="shared" si="21"/>
        <v>1421</v>
      </c>
      <c r="N58" s="155">
        <f t="shared" si="21"/>
        <v>0</v>
      </c>
      <c r="O58" s="224">
        <f t="shared" si="21"/>
        <v>-7875</v>
      </c>
      <c r="P58" s="224">
        <f t="shared" si="21"/>
        <v>111568</v>
      </c>
      <c r="Q58" s="281">
        <f t="shared" si="21"/>
        <v>150470</v>
      </c>
      <c r="R58" s="354">
        <f t="shared" si="21"/>
        <v>38902</v>
      </c>
      <c r="S58" s="156">
        <f t="shared" si="21"/>
        <v>0</v>
      </c>
      <c r="T58" s="417">
        <f t="shared" si="21"/>
        <v>241038</v>
      </c>
      <c r="U58" s="166">
        <f t="shared" si="21"/>
        <v>241038</v>
      </c>
      <c r="V58" s="155">
        <f t="shared" si="21"/>
        <v>0</v>
      </c>
      <c r="W58" s="155">
        <f t="shared" si="21"/>
        <v>0</v>
      </c>
      <c r="X58" s="697">
        <f t="shared" si="21"/>
        <v>0</v>
      </c>
      <c r="Y58" s="697">
        <f t="shared" si="21"/>
        <v>0</v>
      </c>
      <c r="Z58" s="155">
        <f t="shared" si="21"/>
        <v>0</v>
      </c>
      <c r="AA58" s="155">
        <f t="shared" si="21"/>
        <v>0</v>
      </c>
      <c r="AB58" s="155">
        <f t="shared" si="21"/>
        <v>0</v>
      </c>
      <c r="AC58" s="697">
        <f t="shared" si="21"/>
        <v>0</v>
      </c>
      <c r="AD58" s="697">
        <f t="shared" si="21"/>
        <v>0</v>
      </c>
      <c r="AE58" s="224">
        <f t="shared" si="21"/>
        <v>0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41" ht="13.5" thickBot="1">
      <c r="A59" s="45"/>
      <c r="B59" s="534" t="s">
        <v>153</v>
      </c>
      <c r="C59" s="311">
        <f aca="true" t="shared" si="22" ref="C59:I59">C14+C58</f>
        <v>22602</v>
      </c>
      <c r="D59" s="312">
        <f t="shared" si="22"/>
        <v>22602</v>
      </c>
      <c r="E59" s="126">
        <f t="shared" si="22"/>
        <v>0</v>
      </c>
      <c r="F59" s="127">
        <f t="shared" si="22"/>
        <v>0</v>
      </c>
      <c r="G59" s="128">
        <f t="shared" si="22"/>
        <v>6905348</v>
      </c>
      <c r="H59" s="279">
        <f t="shared" si="22"/>
        <v>4120375</v>
      </c>
      <c r="I59" s="280">
        <f t="shared" si="22"/>
        <v>4108019</v>
      </c>
      <c r="J59" s="280"/>
      <c r="K59" s="280">
        <f aca="true" t="shared" si="23" ref="K59:AE59">K14+K58</f>
        <v>12356</v>
      </c>
      <c r="L59" s="280">
        <f t="shared" si="23"/>
        <v>1440188</v>
      </c>
      <c r="M59" s="280">
        <f t="shared" si="23"/>
        <v>82162</v>
      </c>
      <c r="N59" s="280">
        <f t="shared" si="23"/>
        <v>0</v>
      </c>
      <c r="O59" s="280">
        <f t="shared" si="23"/>
        <v>297311</v>
      </c>
      <c r="P59" s="280">
        <f t="shared" si="23"/>
        <v>965312</v>
      </c>
      <c r="Q59" s="279">
        <f t="shared" si="23"/>
        <v>1205263</v>
      </c>
      <c r="R59" s="431">
        <f t="shared" si="23"/>
        <v>239951</v>
      </c>
      <c r="S59" s="489">
        <f t="shared" si="23"/>
        <v>0</v>
      </c>
      <c r="T59" s="279">
        <f t="shared" si="23"/>
        <v>7145299</v>
      </c>
      <c r="U59" s="746">
        <f t="shared" si="23"/>
        <v>7145299</v>
      </c>
      <c r="V59" s="428">
        <f t="shared" si="23"/>
        <v>0</v>
      </c>
      <c r="W59" s="428">
        <f t="shared" si="23"/>
        <v>0</v>
      </c>
      <c r="X59" s="747">
        <f t="shared" si="23"/>
        <v>0</v>
      </c>
      <c r="Y59" s="747">
        <f t="shared" si="23"/>
        <v>0</v>
      </c>
      <c r="Z59" s="428">
        <f t="shared" si="23"/>
        <v>0</v>
      </c>
      <c r="AA59" s="428">
        <f t="shared" si="23"/>
        <v>0</v>
      </c>
      <c r="AB59" s="428">
        <f t="shared" si="23"/>
        <v>0</v>
      </c>
      <c r="AC59" s="747">
        <f t="shared" si="23"/>
        <v>0</v>
      </c>
      <c r="AD59" s="747">
        <f t="shared" si="23"/>
        <v>0</v>
      </c>
      <c r="AE59" s="748">
        <f t="shared" si="23"/>
        <v>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134"/>
      <c r="B60" s="9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479"/>
      <c r="T60" s="70"/>
      <c r="U60" s="749"/>
      <c r="V60" s="498"/>
      <c r="W60" s="498"/>
      <c r="X60" s="509"/>
      <c r="Y60" s="509"/>
      <c r="Z60" s="498"/>
      <c r="AA60" s="498"/>
      <c r="AB60" s="498"/>
      <c r="AC60" s="509"/>
      <c r="AD60" s="509"/>
      <c r="AE60" s="750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75">
      <c r="A61" s="237">
        <v>1</v>
      </c>
      <c r="B61" s="226" t="s">
        <v>19</v>
      </c>
      <c r="C61" s="226">
        <v>0</v>
      </c>
      <c r="D61" s="226">
        <v>0</v>
      </c>
      <c r="E61" s="226">
        <v>0</v>
      </c>
      <c r="F61" s="227">
        <v>0</v>
      </c>
      <c r="G61" s="228">
        <f>H61+L61+M61+N61+O61+P61</f>
        <v>64502</v>
      </c>
      <c r="H61" s="226">
        <f>I61+K61</f>
        <v>0</v>
      </c>
      <c r="I61" s="226">
        <f>I20</f>
        <v>0</v>
      </c>
      <c r="J61" s="226"/>
      <c r="K61" s="226">
        <v>0</v>
      </c>
      <c r="L61" s="226">
        <f>L20</f>
        <v>0</v>
      </c>
      <c r="M61" s="226">
        <f>M20</f>
        <v>0</v>
      </c>
      <c r="N61" s="226">
        <v>0</v>
      </c>
      <c r="O61" s="228">
        <f>O29+O38</f>
        <v>5882</v>
      </c>
      <c r="P61" s="228">
        <f>P24+P26+P27+P31+P33+P39+P47+P48+P50+P52</f>
        <v>58620</v>
      </c>
      <c r="Q61" s="226">
        <f>P61+R61</f>
        <v>67224</v>
      </c>
      <c r="R61" s="410">
        <f>R26+R27+R31+R33+R39+R48+R50+R51+R52</f>
        <v>8604</v>
      </c>
      <c r="S61" s="490">
        <v>0</v>
      </c>
      <c r="T61" s="767">
        <f>G61+R61</f>
        <v>73106</v>
      </c>
      <c r="U61" s="783">
        <f>U24+U26+U27+U29+U31+U38+U39+U47+U48+U50</f>
        <v>73106</v>
      </c>
      <c r="V61" s="228">
        <v>0</v>
      </c>
      <c r="W61" s="228">
        <v>0</v>
      </c>
      <c r="X61" s="228">
        <v>0</v>
      </c>
      <c r="Y61" s="228">
        <v>0</v>
      </c>
      <c r="Z61" s="228">
        <v>0</v>
      </c>
      <c r="AA61" s="228">
        <v>0</v>
      </c>
      <c r="AB61" s="228">
        <v>0</v>
      </c>
      <c r="AC61" s="228">
        <v>0</v>
      </c>
      <c r="AD61" s="228">
        <v>0</v>
      </c>
      <c r="AE61" s="229">
        <v>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75">
      <c r="A62" s="238">
        <v>3</v>
      </c>
      <c r="B62" s="11" t="s">
        <v>19</v>
      </c>
      <c r="C62" s="11">
        <v>0</v>
      </c>
      <c r="D62" s="11">
        <v>0</v>
      </c>
      <c r="E62" s="11">
        <v>0</v>
      </c>
      <c r="F62" s="35">
        <v>0</v>
      </c>
      <c r="G62" s="22">
        <f>H62+L62+M62+N62+O62+P62</f>
        <v>137634</v>
      </c>
      <c r="H62" s="11">
        <f>I62+K62</f>
        <v>73308</v>
      </c>
      <c r="I62" s="11">
        <f>I16+I25+I34</f>
        <v>71049</v>
      </c>
      <c r="J62" s="11"/>
      <c r="K62" s="11">
        <f>K30+K46+K47+K51</f>
        <v>2259</v>
      </c>
      <c r="L62" s="11">
        <f>L16+L25+L30+L34</f>
        <v>23714</v>
      </c>
      <c r="M62" s="11">
        <f>M16+M25+M34</f>
        <v>1421</v>
      </c>
      <c r="N62" s="11">
        <f>N16</f>
        <v>0</v>
      </c>
      <c r="O62" s="22">
        <f>O37+O32+O51</f>
        <v>-13757</v>
      </c>
      <c r="P62" s="22">
        <f>P32+P46+P49</f>
        <v>52948</v>
      </c>
      <c r="Q62" s="11">
        <f>P62+R62</f>
        <v>83246</v>
      </c>
      <c r="R62" s="385">
        <f>R28+R32+R37+R46+R49</f>
        <v>30298</v>
      </c>
      <c r="S62" s="40">
        <f>S25+S46</f>
        <v>0</v>
      </c>
      <c r="T62" s="768">
        <f>G62+R62</f>
        <v>167932</v>
      </c>
      <c r="U62" s="58">
        <f>U16+U25+U28+U32+U34+U37+U49</f>
        <v>167932</v>
      </c>
      <c r="V62" s="22">
        <v>0</v>
      </c>
      <c r="W62" s="22">
        <v>0</v>
      </c>
      <c r="X62" s="22">
        <f>X16+X17</f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30">
        <v>0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75">
      <c r="A63" s="238">
        <v>5</v>
      </c>
      <c r="B63" s="79" t="s">
        <v>19</v>
      </c>
      <c r="C63" s="79">
        <v>0</v>
      </c>
      <c r="D63" s="79">
        <v>0</v>
      </c>
      <c r="E63" s="79">
        <v>0</v>
      </c>
      <c r="F63" s="78">
        <v>0</v>
      </c>
      <c r="G63" s="225">
        <f>H63+L63+M63+N63+O63+P63</f>
        <v>0</v>
      </c>
      <c r="H63" s="79">
        <v>0</v>
      </c>
      <c r="I63" s="79">
        <v>0</v>
      </c>
      <c r="J63" s="79"/>
      <c r="K63" s="79">
        <v>0</v>
      </c>
      <c r="L63" s="79">
        <v>0</v>
      </c>
      <c r="M63" s="79">
        <v>0</v>
      </c>
      <c r="N63" s="79">
        <v>0</v>
      </c>
      <c r="O63" s="225">
        <v>0</v>
      </c>
      <c r="P63" s="225">
        <v>0</v>
      </c>
      <c r="Q63" s="79">
        <f>P63+R63</f>
        <v>0</v>
      </c>
      <c r="R63" s="411">
        <v>0</v>
      </c>
      <c r="S63" s="69">
        <v>0</v>
      </c>
      <c r="T63" s="769">
        <f>G63+R63</f>
        <v>0</v>
      </c>
      <c r="U63" s="170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31">
        <v>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3.5" thickBot="1">
      <c r="A64" s="232" t="s">
        <v>19</v>
      </c>
      <c r="B64" s="233"/>
      <c r="C64" s="141">
        <f>SUM(C61:C63)</f>
        <v>0</v>
      </c>
      <c r="D64" s="141">
        <f aca="true" t="shared" si="24" ref="D64:P64">SUM(D61:D63)</f>
        <v>0</v>
      </c>
      <c r="E64" s="141">
        <f t="shared" si="24"/>
        <v>0</v>
      </c>
      <c r="F64" s="234">
        <f t="shared" si="24"/>
        <v>0</v>
      </c>
      <c r="G64" s="235">
        <f>H64+L64+M64+N64+O64+P64</f>
        <v>202136</v>
      </c>
      <c r="H64" s="141">
        <f>SUM(H61:H63)</f>
        <v>73308</v>
      </c>
      <c r="I64" s="141">
        <f t="shared" si="24"/>
        <v>71049</v>
      </c>
      <c r="J64" s="141"/>
      <c r="K64" s="141">
        <f t="shared" si="24"/>
        <v>2259</v>
      </c>
      <c r="L64" s="141">
        <f t="shared" si="24"/>
        <v>23714</v>
      </c>
      <c r="M64" s="141">
        <f t="shared" si="24"/>
        <v>1421</v>
      </c>
      <c r="N64" s="141">
        <f t="shared" si="24"/>
        <v>0</v>
      </c>
      <c r="O64" s="235">
        <f t="shared" si="24"/>
        <v>-7875</v>
      </c>
      <c r="P64" s="235">
        <f t="shared" si="24"/>
        <v>111568</v>
      </c>
      <c r="Q64" s="141">
        <f>SUM(Q61:Q63)</f>
        <v>150470</v>
      </c>
      <c r="R64" s="412">
        <f>SUM(R61:R63)</f>
        <v>38902</v>
      </c>
      <c r="S64" s="142">
        <f>SUM(S61:S63)</f>
        <v>0</v>
      </c>
      <c r="T64" s="437">
        <f>SUM(T61:T63)</f>
        <v>241038</v>
      </c>
      <c r="U64" s="167">
        <f>SUM(U61:U63)</f>
        <v>241038</v>
      </c>
      <c r="V64" s="235">
        <f aca="true" t="shared" si="25" ref="V64:AE64">SUM(V61:V63)</f>
        <v>0</v>
      </c>
      <c r="W64" s="235">
        <f t="shared" si="25"/>
        <v>0</v>
      </c>
      <c r="X64" s="235">
        <f t="shared" si="25"/>
        <v>0</v>
      </c>
      <c r="Y64" s="235">
        <f t="shared" si="25"/>
        <v>0</v>
      </c>
      <c r="Z64" s="235">
        <f t="shared" si="25"/>
        <v>0</v>
      </c>
      <c r="AA64" s="235">
        <f t="shared" si="25"/>
        <v>0</v>
      </c>
      <c r="AB64" s="235">
        <f t="shared" si="25"/>
        <v>0</v>
      </c>
      <c r="AC64" s="235">
        <f t="shared" si="25"/>
        <v>0</v>
      </c>
      <c r="AD64" s="235">
        <f t="shared" si="25"/>
        <v>0</v>
      </c>
      <c r="AE64" s="236">
        <f t="shared" si="25"/>
        <v>0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75">
      <c r="A65" s="79"/>
      <c r="B65" s="9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529"/>
      <c r="T65" s="83"/>
      <c r="U65" s="83"/>
      <c r="V65" s="83"/>
      <c r="W65" s="83"/>
      <c r="X65" s="147"/>
      <c r="Y65" s="147"/>
      <c r="Z65" s="83"/>
      <c r="AA65" s="83"/>
      <c r="AB65" s="83"/>
      <c r="AC65" s="147"/>
      <c r="AD65" s="147"/>
      <c r="AE65" s="83"/>
      <c r="AF65" s="147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75">
      <c r="A66" t="s">
        <v>41</v>
      </c>
      <c r="C66" s="3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47"/>
      <c r="T66" s="4"/>
      <c r="U66" s="4"/>
      <c r="V66" s="4"/>
      <c r="W66" s="4"/>
      <c r="X66" s="147"/>
      <c r="Y66" s="147"/>
      <c r="Z66" s="147"/>
      <c r="AA66" s="147"/>
      <c r="AB66" s="147"/>
      <c r="AC66" s="147"/>
      <c r="AD66" s="147"/>
      <c r="AE66" s="147"/>
      <c r="AF66" s="147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75">
      <c r="A67" t="s">
        <v>42</v>
      </c>
      <c r="B67" t="s">
        <v>43</v>
      </c>
      <c r="C67" s="3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47"/>
      <c r="T67" s="4"/>
      <c r="U67" s="4"/>
      <c r="V67" s="4"/>
      <c r="W67" s="4"/>
      <c r="X67" s="4"/>
      <c r="Y67" s="4"/>
      <c r="Z67" s="147"/>
      <c r="AA67" s="147"/>
      <c r="AB67" s="147"/>
      <c r="AC67" s="147"/>
      <c r="AD67" s="147"/>
      <c r="AE67" s="147"/>
      <c r="AF67" s="147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75">
      <c r="A68" t="s">
        <v>44</v>
      </c>
      <c r="B68" t="s">
        <v>45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47"/>
      <c r="T68" s="4"/>
      <c r="U68" s="4"/>
      <c r="V68" s="4"/>
      <c r="W68" s="4"/>
      <c r="X68" s="4"/>
      <c r="Y68" s="4"/>
      <c r="Z68" s="147"/>
      <c r="AA68" s="147"/>
      <c r="AB68" s="147"/>
      <c r="AC68" s="147"/>
      <c r="AD68" s="147"/>
      <c r="AE68" s="147"/>
      <c r="AF68" s="147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75">
      <c r="A69" t="s">
        <v>46</v>
      </c>
      <c r="B69" t="s">
        <v>47</v>
      </c>
      <c r="C69" s="3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47"/>
      <c r="T69" s="4"/>
      <c r="U69" s="4"/>
      <c r="V69" s="4"/>
      <c r="W69" s="4"/>
      <c r="X69" s="4"/>
      <c r="Y69" s="4"/>
      <c r="Z69" s="147"/>
      <c r="AA69" s="147"/>
      <c r="AB69" s="147"/>
      <c r="AC69" s="147"/>
      <c r="AD69" s="147"/>
      <c r="AE69" s="147"/>
      <c r="AF69" s="147"/>
      <c r="AG69" s="4"/>
      <c r="AH69" s="4"/>
      <c r="AI69" s="4"/>
      <c r="AJ69" s="4"/>
      <c r="AK69" s="4"/>
      <c r="AL69" s="4"/>
      <c r="AM69" s="4"/>
      <c r="AN69" s="4"/>
      <c r="AO69" s="4"/>
    </row>
    <row r="70" spans="3:4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47"/>
      <c r="T70" s="4"/>
      <c r="U70" s="4"/>
      <c r="V70" s="4"/>
      <c r="W70" s="4"/>
      <c r="X70" s="4"/>
      <c r="Y70" s="4"/>
      <c r="Z70" s="147"/>
      <c r="AA70" s="147"/>
      <c r="AB70" s="147"/>
      <c r="AC70" s="147"/>
      <c r="AD70" s="147"/>
      <c r="AE70" s="147"/>
      <c r="AF70" s="147"/>
      <c r="AG70" s="4"/>
      <c r="AH70" s="4"/>
      <c r="AI70" s="4"/>
      <c r="AJ70" s="4"/>
      <c r="AK70" s="4"/>
      <c r="AL70" s="4"/>
      <c r="AM70" s="4"/>
      <c r="AN70" s="4"/>
      <c r="AO70" s="4"/>
    </row>
    <row r="71" spans="3:4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47"/>
      <c r="T71" s="4"/>
      <c r="U71" s="4"/>
      <c r="V71" s="4"/>
      <c r="W71" s="4"/>
      <c r="X71" s="4"/>
      <c r="Y71" s="4"/>
      <c r="Z71" s="147"/>
      <c r="AA71" s="147"/>
      <c r="AB71" s="147"/>
      <c r="AC71" s="147"/>
      <c r="AD71" s="147"/>
      <c r="AE71" s="147"/>
      <c r="AF71" s="147"/>
      <c r="AG71" s="4"/>
      <c r="AH71" s="4"/>
      <c r="AI71" s="4"/>
      <c r="AJ71" s="4"/>
      <c r="AK71" s="4"/>
      <c r="AL71" s="4"/>
      <c r="AM71" s="4"/>
      <c r="AN71" s="4"/>
      <c r="AO71" s="4"/>
    </row>
    <row r="72" spans="3:4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47"/>
      <c r="T72" s="4"/>
      <c r="U72" s="4"/>
      <c r="V72" s="4"/>
      <c r="W72" s="4"/>
      <c r="X72" s="4"/>
      <c r="Y72" s="4"/>
      <c r="Z72" s="147"/>
      <c r="AA72" s="147"/>
      <c r="AB72" s="147"/>
      <c r="AC72" s="147"/>
      <c r="AD72" s="147"/>
      <c r="AE72" s="147"/>
      <c r="AF72" s="147"/>
      <c r="AG72" s="4"/>
      <c r="AH72" s="4"/>
      <c r="AI72" s="4"/>
      <c r="AJ72" s="4"/>
      <c r="AK72" s="4"/>
      <c r="AL72" s="4"/>
      <c r="AM72" s="4"/>
      <c r="AN72" s="4"/>
      <c r="AO72" s="4"/>
    </row>
    <row r="73" spans="3:4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47"/>
      <c r="T73" s="4"/>
      <c r="U73" s="4"/>
      <c r="V73" s="4"/>
      <c r="W73" s="4"/>
      <c r="X73" s="4"/>
      <c r="Y73" s="4"/>
      <c r="Z73" s="147"/>
      <c r="AA73" s="147"/>
      <c r="AB73" s="147"/>
      <c r="AC73" s="147"/>
      <c r="AD73" s="147"/>
      <c r="AE73" s="147"/>
      <c r="AF73" s="147"/>
      <c r="AG73" s="4"/>
      <c r="AH73" s="4"/>
      <c r="AI73" s="4"/>
      <c r="AJ73" s="4"/>
      <c r="AK73" s="4"/>
      <c r="AL73" s="4"/>
      <c r="AM73" s="4"/>
      <c r="AN73" s="4"/>
      <c r="AO73" s="4"/>
    </row>
    <row r="74" spans="3:4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47"/>
      <c r="T74" s="4"/>
      <c r="U74" s="4"/>
      <c r="V74" s="4"/>
      <c r="W74" s="4"/>
      <c r="X74" s="4"/>
      <c r="Y74" s="4"/>
      <c r="Z74" s="147"/>
      <c r="AA74" s="147"/>
      <c r="AB74" s="147"/>
      <c r="AC74" s="147"/>
      <c r="AD74" s="147"/>
      <c r="AE74" s="147"/>
      <c r="AF74" s="147"/>
      <c r="AG74" s="4"/>
      <c r="AH74" s="4"/>
      <c r="AI74" s="4"/>
      <c r="AJ74" s="4"/>
      <c r="AK74" s="4"/>
      <c r="AL74" s="4"/>
      <c r="AM74" s="4"/>
      <c r="AN74" s="4"/>
      <c r="AO74" s="4"/>
    </row>
    <row r="75" spans="3:4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47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47"/>
      <c r="AF75" s="147"/>
      <c r="AG75" s="4"/>
      <c r="AH75" s="4"/>
      <c r="AI75" s="4"/>
      <c r="AJ75" s="4"/>
      <c r="AK75" s="4"/>
      <c r="AL75" s="4"/>
      <c r="AM75" s="4"/>
      <c r="AN75" s="4"/>
      <c r="AO75" s="4"/>
    </row>
    <row r="76" spans="3:4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3:4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3:41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3:41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3:41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3:41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3:41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3:41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3:41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3:41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3:41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3:4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3:4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3:4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3:4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3:4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3:41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3:41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</sheetData>
  <printOptions horizontalCentered="1"/>
  <pageMargins left="0" right="0" top="0.5905511811023623" bottom="0" header="0.9055118110236221" footer="0.5118110236220472"/>
  <pageSetup fitToHeight="1" fitToWidth="1" horizontalDpi="600" verticalDpi="600" orientation="landscape" paperSize="9" scale="47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zoomScale="75" zoomScaleNormal="75" workbookViewId="0" topLeftCell="W1">
      <pane ySplit="13" topLeftCell="BM14" activePane="bottomLeft" state="frozen"/>
      <selection pane="topLeft" activeCell="U89" sqref="U89"/>
      <selection pane="bottomLeft" activeCell="AE2" sqref="AE2"/>
    </sheetView>
  </sheetViews>
  <sheetFormatPr defaultColWidth="9.125" defaultRowHeight="12.75"/>
  <cols>
    <col min="1" max="1" width="7.375" style="0" customWidth="1"/>
    <col min="2" max="2" width="18.625" style="0" customWidth="1"/>
    <col min="3" max="4" width="9.625" style="0" customWidth="1"/>
    <col min="5" max="5" width="9.375" style="0" customWidth="1"/>
    <col min="6" max="6" width="8.25390625" style="0" customWidth="1"/>
    <col min="7" max="8" width="10.25390625" style="0" customWidth="1"/>
    <col min="9" max="10" width="10.625" style="0" customWidth="1"/>
    <col min="11" max="11" width="10.75390625" style="0" customWidth="1"/>
    <col min="12" max="12" width="8.75390625" style="0" customWidth="1"/>
    <col min="13" max="13" width="7.875" style="0" customWidth="1"/>
    <col min="14" max="15" width="8.75390625" style="0" customWidth="1"/>
    <col min="16" max="16" width="9.875" style="0" customWidth="1"/>
    <col min="17" max="18" width="11.625" style="0" customWidth="1"/>
    <col min="19" max="19" width="11.625" style="0" hidden="1" customWidth="1"/>
    <col min="20" max="20" width="12.00390625" style="0" customWidth="1"/>
    <col min="21" max="21" width="10.375" style="0" customWidth="1"/>
    <col min="22" max="23" width="13.875" style="0" customWidth="1"/>
    <col min="24" max="24" width="10.75390625" style="0" customWidth="1"/>
    <col min="31" max="31" width="12.00390625" style="0" customWidth="1"/>
  </cols>
  <sheetData>
    <row r="1" spans="2:19" ht="18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31" ht="18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R2" s="6"/>
      <c r="S2" s="6"/>
      <c r="AE2" s="1072" t="s">
        <v>181</v>
      </c>
    </row>
    <row r="3" spans="2:24" ht="18"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X3" s="204"/>
    </row>
    <row r="4" spans="2:19" ht="18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ht="18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="369" customFormat="1" ht="18">
      <c r="B6" s="370" t="s">
        <v>157</v>
      </c>
    </row>
    <row r="7" spans="2:19" ht="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41" ht="13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62"/>
      <c r="B9" s="37" t="s">
        <v>0</v>
      </c>
      <c r="C9" s="50" t="s">
        <v>1</v>
      </c>
      <c r="D9" s="20" t="s">
        <v>2</v>
      </c>
      <c r="E9" s="20"/>
      <c r="F9" s="20"/>
      <c r="G9" s="19"/>
      <c r="H9" s="15" t="s">
        <v>50</v>
      </c>
      <c r="I9" s="8"/>
      <c r="J9" s="8"/>
      <c r="K9" s="8"/>
      <c r="L9" s="9"/>
      <c r="M9" s="8"/>
      <c r="N9" s="8"/>
      <c r="O9" s="8"/>
      <c r="P9" s="9"/>
      <c r="Q9" s="394" t="s">
        <v>58</v>
      </c>
      <c r="R9" s="387"/>
      <c r="S9" s="466"/>
      <c r="T9" s="569" t="s">
        <v>4</v>
      </c>
      <c r="U9" s="19" t="s">
        <v>5</v>
      </c>
      <c r="V9" s="15"/>
      <c r="W9" s="15"/>
      <c r="X9" s="143"/>
      <c r="Y9" s="15"/>
      <c r="Z9" s="649"/>
      <c r="AA9" s="649"/>
      <c r="AB9" s="649"/>
      <c r="AC9" s="649"/>
      <c r="AD9" s="649"/>
      <c r="AE9" s="650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.75">
      <c r="A10" s="5" t="s">
        <v>6</v>
      </c>
      <c r="B10" s="5"/>
      <c r="C10" s="51"/>
      <c r="D10" s="48" t="s">
        <v>7</v>
      </c>
      <c r="E10" s="52"/>
      <c r="F10" s="97"/>
      <c r="G10" s="53"/>
      <c r="H10" s="391" t="s">
        <v>8</v>
      </c>
      <c r="I10" s="392"/>
      <c r="J10" s="392"/>
      <c r="K10" s="393"/>
      <c r="L10" s="82" t="s">
        <v>9</v>
      </c>
      <c r="M10" s="42" t="s">
        <v>10</v>
      </c>
      <c r="N10" s="1" t="s">
        <v>11</v>
      </c>
      <c r="O10" s="328" t="s">
        <v>11</v>
      </c>
      <c r="P10" s="329" t="s">
        <v>12</v>
      </c>
      <c r="Q10" s="390" t="s">
        <v>57</v>
      </c>
      <c r="R10" s="36"/>
      <c r="S10" s="18" t="s">
        <v>56</v>
      </c>
      <c r="T10" s="21"/>
      <c r="U10" s="721" t="s">
        <v>68</v>
      </c>
      <c r="V10" s="722" t="s">
        <v>59</v>
      </c>
      <c r="W10" s="722" t="s">
        <v>69</v>
      </c>
      <c r="X10" s="722" t="s">
        <v>68</v>
      </c>
      <c r="Y10" s="722" t="s">
        <v>4</v>
      </c>
      <c r="Z10" s="723" t="s">
        <v>60</v>
      </c>
      <c r="AA10" s="723" t="s">
        <v>60</v>
      </c>
      <c r="AB10" s="723" t="s">
        <v>70</v>
      </c>
      <c r="AC10" s="723" t="s">
        <v>20</v>
      </c>
      <c r="AD10" s="723" t="s">
        <v>71</v>
      </c>
      <c r="AE10" s="724" t="s">
        <v>71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2.75">
      <c r="A11" s="5" t="s">
        <v>13</v>
      </c>
      <c r="B11" s="5"/>
      <c r="C11" s="41"/>
      <c r="D11" s="27" t="s">
        <v>14</v>
      </c>
      <c r="E11" s="84" t="s">
        <v>15</v>
      </c>
      <c r="F11" s="39"/>
      <c r="G11" s="53"/>
      <c r="H11" s="27"/>
      <c r="I11" s="98" t="s">
        <v>16</v>
      </c>
      <c r="J11" s="562"/>
      <c r="K11" s="96"/>
      <c r="L11" s="43"/>
      <c r="M11" s="1" t="s">
        <v>17</v>
      </c>
      <c r="N11" s="1" t="s">
        <v>18</v>
      </c>
      <c r="O11" s="54" t="s">
        <v>53</v>
      </c>
      <c r="P11" s="330" t="s">
        <v>48</v>
      </c>
      <c r="Q11" s="165" t="s">
        <v>19</v>
      </c>
      <c r="R11" s="278" t="s">
        <v>5</v>
      </c>
      <c r="S11" s="21" t="s">
        <v>27</v>
      </c>
      <c r="T11" s="21"/>
      <c r="U11" s="725" t="s">
        <v>72</v>
      </c>
      <c r="V11" s="726" t="s">
        <v>61</v>
      </c>
      <c r="W11" s="726" t="s">
        <v>73</v>
      </c>
      <c r="X11" s="726" t="s">
        <v>74</v>
      </c>
      <c r="Y11" s="726" t="s">
        <v>75</v>
      </c>
      <c r="Z11" s="727" t="s">
        <v>76</v>
      </c>
      <c r="AA11" s="727" t="s">
        <v>77</v>
      </c>
      <c r="AB11" s="727" t="s">
        <v>78</v>
      </c>
      <c r="AC11" s="727" t="s">
        <v>62</v>
      </c>
      <c r="AD11" s="727" t="s">
        <v>79</v>
      </c>
      <c r="AE11" s="728" t="s">
        <v>80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.75">
      <c r="A12" s="5" t="s">
        <v>21</v>
      </c>
      <c r="B12" s="18" t="s">
        <v>22</v>
      </c>
      <c r="C12" s="41"/>
      <c r="D12" s="27" t="s">
        <v>23</v>
      </c>
      <c r="E12" s="25" t="s">
        <v>19</v>
      </c>
      <c r="F12" s="23" t="s">
        <v>7</v>
      </c>
      <c r="G12" s="55" t="s">
        <v>19</v>
      </c>
      <c r="H12" s="53" t="s">
        <v>19</v>
      </c>
      <c r="I12" s="25" t="s">
        <v>24</v>
      </c>
      <c r="J12" s="449" t="s">
        <v>66</v>
      </c>
      <c r="K12" s="449" t="s">
        <v>25</v>
      </c>
      <c r="L12" s="54"/>
      <c r="M12" s="30"/>
      <c r="N12" s="1" t="s">
        <v>26</v>
      </c>
      <c r="O12" s="54" t="s">
        <v>52</v>
      </c>
      <c r="P12" s="330" t="s">
        <v>27</v>
      </c>
      <c r="Q12" s="55" t="s">
        <v>28</v>
      </c>
      <c r="R12" s="270" t="s">
        <v>23</v>
      </c>
      <c r="S12" s="468" t="s">
        <v>52</v>
      </c>
      <c r="T12" s="21" t="s">
        <v>19</v>
      </c>
      <c r="U12" s="725" t="s">
        <v>81</v>
      </c>
      <c r="V12" s="726" t="s">
        <v>29</v>
      </c>
      <c r="W12" s="726" t="s">
        <v>82</v>
      </c>
      <c r="X12" s="726" t="s">
        <v>83</v>
      </c>
      <c r="Y12" s="726" t="s">
        <v>84</v>
      </c>
      <c r="Z12" s="727" t="s">
        <v>63</v>
      </c>
      <c r="AA12" s="727" t="s">
        <v>85</v>
      </c>
      <c r="AB12" s="727" t="s">
        <v>86</v>
      </c>
      <c r="AC12" s="727" t="s">
        <v>34</v>
      </c>
      <c r="AD12" s="727" t="s">
        <v>87</v>
      </c>
      <c r="AE12" s="728" t="s">
        <v>88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3.5" thickBot="1">
      <c r="A13" s="63" t="s">
        <v>30</v>
      </c>
      <c r="B13" s="38" t="s">
        <v>31</v>
      </c>
      <c r="C13" s="56" t="s">
        <v>19</v>
      </c>
      <c r="D13" s="28" t="s">
        <v>32</v>
      </c>
      <c r="E13" s="26"/>
      <c r="F13" s="24" t="s">
        <v>33</v>
      </c>
      <c r="G13" s="57"/>
      <c r="H13" s="448"/>
      <c r="I13" s="26"/>
      <c r="J13" s="26" t="s">
        <v>67</v>
      </c>
      <c r="K13" s="450"/>
      <c r="L13" s="29"/>
      <c r="M13" s="26"/>
      <c r="N13" s="3"/>
      <c r="O13" s="331" t="s">
        <v>28</v>
      </c>
      <c r="P13" s="332"/>
      <c r="Q13" s="57"/>
      <c r="R13" s="271" t="s">
        <v>27</v>
      </c>
      <c r="S13" s="56" t="s">
        <v>28</v>
      </c>
      <c r="T13" s="56"/>
      <c r="U13" s="729"/>
      <c r="V13" s="730"/>
      <c r="W13" s="731" t="s">
        <v>89</v>
      </c>
      <c r="X13" s="731" t="s">
        <v>90</v>
      </c>
      <c r="Y13" s="731" t="s">
        <v>91</v>
      </c>
      <c r="Z13" s="731" t="s">
        <v>64</v>
      </c>
      <c r="AA13" s="731" t="s">
        <v>92</v>
      </c>
      <c r="AB13" s="731" t="s">
        <v>93</v>
      </c>
      <c r="AC13" s="730"/>
      <c r="AD13" s="731" t="s">
        <v>94</v>
      </c>
      <c r="AE13" s="732" t="s">
        <v>95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.75">
      <c r="A14" s="65"/>
      <c r="B14" s="16" t="s">
        <v>96</v>
      </c>
      <c r="C14" s="120">
        <f>D14+E14</f>
        <v>747339</v>
      </c>
      <c r="D14" s="121">
        <v>108600</v>
      </c>
      <c r="E14" s="122">
        <v>638739</v>
      </c>
      <c r="F14" s="123">
        <v>526020</v>
      </c>
      <c r="G14" s="123">
        <f>H14+L14+M14+N14+O14+P14</f>
        <v>4029518</v>
      </c>
      <c r="H14" s="121">
        <f>I14+K14</f>
        <v>2274052</v>
      </c>
      <c r="I14" s="122">
        <v>2265712</v>
      </c>
      <c r="J14" s="124">
        <v>1878645</v>
      </c>
      <c r="K14" s="124">
        <v>8340</v>
      </c>
      <c r="L14" s="124">
        <v>795918</v>
      </c>
      <c r="M14" s="122">
        <v>45318</v>
      </c>
      <c r="N14" s="124">
        <v>281279</v>
      </c>
      <c r="O14" s="123">
        <v>419351</v>
      </c>
      <c r="P14" s="123">
        <v>213600</v>
      </c>
      <c r="Q14" s="121">
        <f aca="true" t="shared" si="0" ref="Q14:Q21">P14+R14</f>
        <v>592281</v>
      </c>
      <c r="R14" s="274">
        <v>378681</v>
      </c>
      <c r="S14" s="277">
        <v>0</v>
      </c>
      <c r="T14" s="125">
        <f aca="true" t="shared" si="1" ref="T14:T20">R14+G14</f>
        <v>4408199</v>
      </c>
      <c r="U14" s="121">
        <v>4408199</v>
      </c>
      <c r="V14" s="276">
        <v>15500</v>
      </c>
      <c r="W14" s="122">
        <v>1680</v>
      </c>
      <c r="X14" s="733">
        <v>0</v>
      </c>
      <c r="Y14" s="733"/>
      <c r="Z14" s="122"/>
      <c r="AA14" s="276"/>
      <c r="AB14" s="122"/>
      <c r="AC14" s="733"/>
      <c r="AD14" s="733"/>
      <c r="AE14" s="73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>
      <c r="A15" s="64"/>
      <c r="B15" s="91" t="s">
        <v>35</v>
      </c>
      <c r="C15" s="87"/>
      <c r="D15" s="85"/>
      <c r="E15" s="60"/>
      <c r="F15" s="14"/>
      <c r="G15" s="10"/>
      <c r="H15" s="85"/>
      <c r="I15" s="60"/>
      <c r="J15" s="59"/>
      <c r="K15" s="59"/>
      <c r="L15" s="59"/>
      <c r="M15" s="60"/>
      <c r="N15" s="59"/>
      <c r="O15" s="14"/>
      <c r="P15" s="14"/>
      <c r="Q15" s="259"/>
      <c r="R15" s="260"/>
      <c r="S15" s="470"/>
      <c r="T15" s="40">
        <f t="shared" si="1"/>
        <v>0</v>
      </c>
      <c r="U15" s="85"/>
      <c r="V15" s="60"/>
      <c r="W15" s="60"/>
      <c r="X15" s="60"/>
      <c r="Y15" s="60"/>
      <c r="Z15" s="60"/>
      <c r="AA15" s="60"/>
      <c r="AB15" s="60"/>
      <c r="AC15" s="60"/>
      <c r="AD15" s="60"/>
      <c r="AE15" s="335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>
      <c r="A16" s="659">
        <v>3</v>
      </c>
      <c r="B16" s="91" t="s">
        <v>101</v>
      </c>
      <c r="C16" s="87"/>
      <c r="D16" s="85"/>
      <c r="E16" s="60"/>
      <c r="F16" s="14"/>
      <c r="G16" s="10">
        <f aca="true" t="shared" si="2" ref="G16:G44">H16+L16+M16+N16+O16+P16</f>
        <v>38000</v>
      </c>
      <c r="H16" s="86">
        <f>I16+K16</f>
        <v>0</v>
      </c>
      <c r="I16" s="60"/>
      <c r="J16" s="59"/>
      <c r="K16" s="59"/>
      <c r="L16" s="59"/>
      <c r="M16" s="60"/>
      <c r="N16" s="59"/>
      <c r="O16" s="10">
        <v>38000</v>
      </c>
      <c r="P16" s="14"/>
      <c r="Q16" s="259">
        <f t="shared" si="0"/>
        <v>0</v>
      </c>
      <c r="R16" s="260"/>
      <c r="S16" s="440"/>
      <c r="T16" s="719">
        <f t="shared" si="1"/>
        <v>38000</v>
      </c>
      <c r="U16" s="58">
        <v>38000</v>
      </c>
      <c r="V16" s="693"/>
      <c r="W16" s="693"/>
      <c r="X16" s="693"/>
      <c r="Y16" s="693"/>
      <c r="Z16" s="693"/>
      <c r="AA16" s="693"/>
      <c r="AB16" s="693"/>
      <c r="AC16" s="693"/>
      <c r="AD16" s="693"/>
      <c r="AE16" s="842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>
      <c r="A17" s="396">
        <v>3</v>
      </c>
      <c r="B17" s="91" t="s">
        <v>103</v>
      </c>
      <c r="C17" s="87"/>
      <c r="D17" s="85"/>
      <c r="E17" s="60"/>
      <c r="F17" s="14"/>
      <c r="G17" s="10">
        <f t="shared" si="2"/>
        <v>-56557</v>
      </c>
      <c r="H17" s="85">
        <f>I17+K17</f>
        <v>-20000</v>
      </c>
      <c r="I17" s="60">
        <v>-20000</v>
      </c>
      <c r="J17" s="59"/>
      <c r="K17" s="59"/>
      <c r="L17" s="59"/>
      <c r="M17" s="60"/>
      <c r="N17" s="59">
        <v>-28127</v>
      </c>
      <c r="O17" s="14">
        <v>-8430</v>
      </c>
      <c r="P17" s="14"/>
      <c r="Q17" s="58">
        <f t="shared" si="0"/>
        <v>0</v>
      </c>
      <c r="R17" s="35"/>
      <c r="S17" s="420"/>
      <c r="T17" s="720">
        <f t="shared" si="1"/>
        <v>-56557</v>
      </c>
      <c r="U17" s="58">
        <v>-56557</v>
      </c>
      <c r="V17" s="693"/>
      <c r="W17" s="693"/>
      <c r="X17" s="693"/>
      <c r="Y17" s="693"/>
      <c r="Z17" s="693"/>
      <c r="AA17" s="693"/>
      <c r="AB17" s="693"/>
      <c r="AC17" s="693"/>
      <c r="AD17" s="693"/>
      <c r="AE17" s="842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>
      <c r="A18" s="175">
        <v>3</v>
      </c>
      <c r="B18" s="91" t="s">
        <v>105</v>
      </c>
      <c r="C18" s="87"/>
      <c r="D18" s="85"/>
      <c r="E18" s="60"/>
      <c r="F18" s="14"/>
      <c r="G18" s="10">
        <f t="shared" si="2"/>
        <v>0</v>
      </c>
      <c r="H18" s="85">
        <f>I18+K18</f>
        <v>0</v>
      </c>
      <c r="I18" s="60"/>
      <c r="J18" s="59"/>
      <c r="K18" s="59"/>
      <c r="L18" s="59"/>
      <c r="M18" s="60"/>
      <c r="N18" s="59"/>
      <c r="O18" s="14">
        <v>-300</v>
      </c>
      <c r="P18" s="14">
        <v>300</v>
      </c>
      <c r="Q18" s="58">
        <f t="shared" si="0"/>
        <v>300</v>
      </c>
      <c r="R18" s="35"/>
      <c r="S18" s="420"/>
      <c r="T18" s="720">
        <f t="shared" si="1"/>
        <v>0</v>
      </c>
      <c r="U18" s="58"/>
      <c r="V18" s="693"/>
      <c r="W18" s="693"/>
      <c r="X18" s="693"/>
      <c r="Y18" s="693"/>
      <c r="Z18" s="693"/>
      <c r="AA18" s="693"/>
      <c r="AB18" s="693"/>
      <c r="AC18" s="693"/>
      <c r="AD18" s="693"/>
      <c r="AE18" s="842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>
      <c r="A19" s="257">
        <v>3</v>
      </c>
      <c r="B19" s="91" t="s">
        <v>108</v>
      </c>
      <c r="C19" s="12"/>
      <c r="D19" s="58"/>
      <c r="E19" s="22"/>
      <c r="F19" s="10"/>
      <c r="G19" s="10">
        <f t="shared" si="2"/>
        <v>-57289</v>
      </c>
      <c r="H19" s="86">
        <f>I19+K19</f>
        <v>-41817</v>
      </c>
      <c r="I19" s="34">
        <v>-41817</v>
      </c>
      <c r="J19" s="13">
        <v>-41817</v>
      </c>
      <c r="K19" s="13"/>
      <c r="L19" s="13">
        <v>-14636</v>
      </c>
      <c r="M19" s="34">
        <v>-836</v>
      </c>
      <c r="N19" s="13"/>
      <c r="O19" s="12"/>
      <c r="P19" s="12"/>
      <c r="Q19" s="58">
        <f t="shared" si="0"/>
        <v>0</v>
      </c>
      <c r="R19" s="35"/>
      <c r="S19" s="440"/>
      <c r="T19" s="44">
        <f t="shared" si="1"/>
        <v>-57289</v>
      </c>
      <c r="U19" s="86">
        <v>-57289</v>
      </c>
      <c r="V19" s="349"/>
      <c r="W19" s="349"/>
      <c r="X19" s="693"/>
      <c r="Y19" s="693"/>
      <c r="Z19" s="349"/>
      <c r="AA19" s="349"/>
      <c r="AB19" s="349"/>
      <c r="AC19" s="693"/>
      <c r="AD19" s="693"/>
      <c r="AE19" s="847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3.5" thickBot="1">
      <c r="A20" s="2"/>
      <c r="B20" s="267"/>
      <c r="C20" s="298"/>
      <c r="D20" s="299"/>
      <c r="E20" s="300"/>
      <c r="F20" s="301"/>
      <c r="G20" s="301">
        <f t="shared" si="2"/>
        <v>0</v>
      </c>
      <c r="H20" s="303">
        <f>I20+K20</f>
        <v>0</v>
      </c>
      <c r="I20" s="309"/>
      <c r="J20" s="303">
        <v>-18729</v>
      </c>
      <c r="K20" s="303"/>
      <c r="L20" s="303"/>
      <c r="M20" s="303"/>
      <c r="N20" s="303"/>
      <c r="O20" s="298"/>
      <c r="P20" s="298"/>
      <c r="Q20" s="304">
        <f t="shared" si="0"/>
        <v>0</v>
      </c>
      <c r="R20" s="305"/>
      <c r="S20" s="481"/>
      <c r="T20" s="420">
        <f t="shared" si="1"/>
        <v>0</v>
      </c>
      <c r="U20" s="306"/>
      <c r="V20" s="514"/>
      <c r="W20" s="514"/>
      <c r="X20" s="735"/>
      <c r="Y20" s="735"/>
      <c r="Z20" s="514"/>
      <c r="AA20" s="514"/>
      <c r="AB20" s="514"/>
      <c r="AC20" s="735"/>
      <c r="AD20" s="735"/>
      <c r="AE20" s="846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3.5" thickBot="1">
      <c r="A21" s="216"/>
      <c r="B21" s="49" t="s">
        <v>36</v>
      </c>
      <c r="C21" s="153">
        <f>D21+E21</f>
        <v>0</v>
      </c>
      <c r="D21" s="154">
        <f>SUM(D19:D19)</f>
        <v>0</v>
      </c>
      <c r="E21" s="155">
        <f>SUM(E19:E19)</f>
        <v>0</v>
      </c>
      <c r="F21" s="153">
        <f>SUM(F19:F19)</f>
        <v>0</v>
      </c>
      <c r="G21" s="153">
        <f t="shared" si="2"/>
        <v>-75846</v>
      </c>
      <c r="H21" s="154">
        <f>SUM(H16:H20)</f>
        <v>-61817</v>
      </c>
      <c r="I21" s="155">
        <f aca="true" t="shared" si="3" ref="I21:O21">SUM(I16:I20)</f>
        <v>-61817</v>
      </c>
      <c r="J21" s="155">
        <f t="shared" si="3"/>
        <v>-60546</v>
      </c>
      <c r="K21" s="155">
        <f t="shared" si="3"/>
        <v>0</v>
      </c>
      <c r="L21" s="154">
        <f t="shared" si="3"/>
        <v>-14636</v>
      </c>
      <c r="M21" s="154">
        <f t="shared" si="3"/>
        <v>-836</v>
      </c>
      <c r="N21" s="154">
        <f t="shared" si="3"/>
        <v>-28127</v>
      </c>
      <c r="O21" s="153">
        <f t="shared" si="3"/>
        <v>29270</v>
      </c>
      <c r="P21" s="153">
        <f>SUM(P15:P20)</f>
        <v>300</v>
      </c>
      <c r="Q21" s="166">
        <f t="shared" si="0"/>
        <v>300</v>
      </c>
      <c r="R21" s="354">
        <f>SUM(R15:R20)</f>
        <v>0</v>
      </c>
      <c r="S21" s="156">
        <f>S16</f>
        <v>0</v>
      </c>
      <c r="T21" s="156">
        <f aca="true" t="shared" si="4" ref="T21:T27">R21+G21</f>
        <v>-75846</v>
      </c>
      <c r="U21" s="166">
        <f aca="true" t="shared" si="5" ref="U21:AE21">SUM(U15:U20)</f>
        <v>-75846</v>
      </c>
      <c r="V21" s="155">
        <f t="shared" si="5"/>
        <v>0</v>
      </c>
      <c r="W21" s="155">
        <f t="shared" si="5"/>
        <v>0</v>
      </c>
      <c r="X21" s="697">
        <f t="shared" si="5"/>
        <v>0</v>
      </c>
      <c r="Y21" s="697">
        <f t="shared" si="5"/>
        <v>0</v>
      </c>
      <c r="Z21" s="155">
        <f t="shared" si="5"/>
        <v>0</v>
      </c>
      <c r="AA21" s="155">
        <f t="shared" si="5"/>
        <v>0</v>
      </c>
      <c r="AB21" s="155">
        <f t="shared" si="5"/>
        <v>0</v>
      </c>
      <c r="AC21" s="697">
        <f t="shared" si="5"/>
        <v>0</v>
      </c>
      <c r="AD21" s="697">
        <f t="shared" si="5"/>
        <v>0</v>
      </c>
      <c r="AE21" s="224">
        <f t="shared" si="5"/>
        <v>0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866">
        <v>1</v>
      </c>
      <c r="B22" s="1024" t="s">
        <v>116</v>
      </c>
      <c r="C22" s="12"/>
      <c r="D22" s="13"/>
      <c r="E22" s="13"/>
      <c r="F22" s="12"/>
      <c r="G22" s="12">
        <f t="shared" si="2"/>
        <v>61508</v>
      </c>
      <c r="H22" s="13">
        <f>I22+K22</f>
        <v>0</v>
      </c>
      <c r="I22" s="13"/>
      <c r="J22" s="13"/>
      <c r="K22" s="13"/>
      <c r="L22" s="13"/>
      <c r="M22" s="13"/>
      <c r="N22" s="13"/>
      <c r="O22" s="12"/>
      <c r="P22" s="871">
        <v>61508</v>
      </c>
      <c r="Q22" s="868">
        <f aca="true" t="shared" si="6" ref="Q22:Q27">R22+P22</f>
        <v>0</v>
      </c>
      <c r="R22" s="872">
        <v>-61508</v>
      </c>
      <c r="S22" s="44"/>
      <c r="T22" s="44">
        <f t="shared" si="4"/>
        <v>0</v>
      </c>
      <c r="U22" s="86"/>
      <c r="V22" s="34"/>
      <c r="W22" s="34"/>
      <c r="X22" s="60"/>
      <c r="Y22" s="60"/>
      <c r="Z22" s="34"/>
      <c r="AA22" s="34"/>
      <c r="AB22" s="34"/>
      <c r="AC22" s="60"/>
      <c r="AD22" s="60"/>
      <c r="AE22" s="293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>
      <c r="A23" s="541">
        <v>3</v>
      </c>
      <c r="B23" s="325" t="s">
        <v>136</v>
      </c>
      <c r="C23" s="12"/>
      <c r="D23" s="13"/>
      <c r="E23" s="13"/>
      <c r="F23" s="12"/>
      <c r="G23" s="12">
        <f t="shared" si="2"/>
        <v>15030</v>
      </c>
      <c r="H23" s="13">
        <f>I23+K23</f>
        <v>0</v>
      </c>
      <c r="I23" s="13"/>
      <c r="J23" s="13"/>
      <c r="K23" s="13"/>
      <c r="L23" s="13"/>
      <c r="M23" s="13"/>
      <c r="N23" s="13"/>
      <c r="O23" s="12">
        <v>14530</v>
      </c>
      <c r="P23" s="12">
        <v>500</v>
      </c>
      <c r="Q23" s="86">
        <f t="shared" si="6"/>
        <v>9900</v>
      </c>
      <c r="R23" s="260">
        <v>9400</v>
      </c>
      <c r="S23" s="440"/>
      <c r="T23" s="44">
        <f t="shared" si="4"/>
        <v>24430</v>
      </c>
      <c r="U23" s="86">
        <v>24430</v>
      </c>
      <c r="V23" s="349"/>
      <c r="W23" s="349"/>
      <c r="X23" s="693"/>
      <c r="Y23" s="693"/>
      <c r="Z23" s="34"/>
      <c r="AA23" s="349"/>
      <c r="AB23" s="349"/>
      <c r="AC23" s="693"/>
      <c r="AD23" s="693"/>
      <c r="AE23" s="293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3.5" thickBot="1">
      <c r="A24" s="1025">
        <v>1</v>
      </c>
      <c r="B24" s="980" t="s">
        <v>136</v>
      </c>
      <c r="C24" s="12"/>
      <c r="D24" s="13"/>
      <c r="E24" s="13"/>
      <c r="F24" s="12"/>
      <c r="G24" s="871">
        <f t="shared" si="2"/>
        <v>1870</v>
      </c>
      <c r="H24" s="13">
        <f>I24+K24</f>
        <v>0</v>
      </c>
      <c r="I24" s="13"/>
      <c r="J24" s="13"/>
      <c r="K24" s="13"/>
      <c r="L24" s="13"/>
      <c r="M24" s="13"/>
      <c r="N24" s="13"/>
      <c r="O24" s="12"/>
      <c r="P24" s="871">
        <v>1870</v>
      </c>
      <c r="Q24" s="868">
        <f t="shared" si="6"/>
        <v>0</v>
      </c>
      <c r="R24" s="902">
        <v>-1870</v>
      </c>
      <c r="S24" s="440"/>
      <c r="T24" s="44">
        <f t="shared" si="4"/>
        <v>0</v>
      </c>
      <c r="U24" s="86"/>
      <c r="V24" s="349"/>
      <c r="W24" s="349"/>
      <c r="X24" s="693"/>
      <c r="Y24" s="693"/>
      <c r="Z24" s="34"/>
      <c r="AA24" s="349"/>
      <c r="AB24" s="349"/>
      <c r="AC24" s="693"/>
      <c r="AD24" s="693"/>
      <c r="AE24" s="293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s="557" customFormat="1" ht="12.75" hidden="1">
      <c r="A25" s="927">
        <v>3</v>
      </c>
      <c r="B25" s="912"/>
      <c r="C25" s="928"/>
      <c r="D25" s="929"/>
      <c r="E25" s="929"/>
      <c r="F25" s="928"/>
      <c r="G25" s="928">
        <f t="shared" si="2"/>
        <v>0</v>
      </c>
      <c r="H25" s="929">
        <f>I25+K25</f>
        <v>0</v>
      </c>
      <c r="I25" s="929"/>
      <c r="J25" s="929"/>
      <c r="K25" s="929"/>
      <c r="L25" s="929"/>
      <c r="M25" s="929"/>
      <c r="N25" s="929"/>
      <c r="O25" s="928"/>
      <c r="P25" s="928"/>
      <c r="Q25" s="930">
        <f t="shared" si="6"/>
        <v>0</v>
      </c>
      <c r="R25" s="931"/>
      <c r="S25" s="932"/>
      <c r="T25" s="933">
        <f t="shared" si="4"/>
        <v>0</v>
      </c>
      <c r="U25" s="930"/>
      <c r="V25" s="934"/>
      <c r="W25" s="934"/>
      <c r="X25" s="935"/>
      <c r="Y25" s="935"/>
      <c r="Z25" s="936"/>
      <c r="AA25" s="934"/>
      <c r="AB25" s="934"/>
      <c r="AC25" s="935"/>
      <c r="AD25" s="935"/>
      <c r="AE25" s="937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</row>
    <row r="26" spans="1:41" ht="12.75" hidden="1">
      <c r="A26" s="310">
        <v>3</v>
      </c>
      <c r="B26" s="91"/>
      <c r="C26" s="12"/>
      <c r="D26" s="58"/>
      <c r="E26" s="22"/>
      <c r="F26" s="10"/>
      <c r="G26" s="10">
        <f t="shared" si="2"/>
        <v>0</v>
      </c>
      <c r="H26" s="86">
        <f>I26+K26</f>
        <v>0</v>
      </c>
      <c r="I26" s="34"/>
      <c r="J26" s="13"/>
      <c r="K26" s="13"/>
      <c r="L26" s="13"/>
      <c r="M26" s="34"/>
      <c r="N26" s="13"/>
      <c r="O26" s="12"/>
      <c r="P26" s="12"/>
      <c r="Q26" s="58">
        <f t="shared" si="6"/>
        <v>0</v>
      </c>
      <c r="R26" s="35"/>
      <c r="S26" s="480"/>
      <c r="T26" s="44">
        <f t="shared" si="4"/>
        <v>0</v>
      </c>
      <c r="U26" s="86"/>
      <c r="V26" s="349"/>
      <c r="W26" s="349"/>
      <c r="X26" s="693"/>
      <c r="Y26" s="693"/>
      <c r="Z26" s="34"/>
      <c r="AA26" s="349"/>
      <c r="AB26" s="349"/>
      <c r="AC26" s="693"/>
      <c r="AD26" s="693"/>
      <c r="AE26" s="293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 customHeight="1" hidden="1" thickBot="1">
      <c r="A27" s="2">
        <v>3</v>
      </c>
      <c r="B27" s="327"/>
      <c r="C27" s="140"/>
      <c r="D27" s="141"/>
      <c r="E27" s="141"/>
      <c r="F27" s="140"/>
      <c r="G27" s="140">
        <f t="shared" si="2"/>
        <v>0</v>
      </c>
      <c r="H27" s="317">
        <v>0</v>
      </c>
      <c r="I27" s="141"/>
      <c r="J27" s="141"/>
      <c r="K27" s="141"/>
      <c r="L27" s="141"/>
      <c r="M27" s="141"/>
      <c r="N27" s="141"/>
      <c r="O27" s="140">
        <v>0</v>
      </c>
      <c r="P27" s="140"/>
      <c r="Q27" s="167">
        <f t="shared" si="6"/>
        <v>0</v>
      </c>
      <c r="R27" s="464"/>
      <c r="S27" s="481"/>
      <c r="T27" s="142">
        <f t="shared" si="4"/>
        <v>0</v>
      </c>
      <c r="U27" s="736"/>
      <c r="V27" s="423"/>
      <c r="W27" s="423"/>
      <c r="X27" s="423"/>
      <c r="Y27" s="423"/>
      <c r="Z27" s="423"/>
      <c r="AA27" s="423"/>
      <c r="AB27" s="423"/>
      <c r="AC27" s="423"/>
      <c r="AD27" s="423"/>
      <c r="AE27" s="737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216"/>
      <c r="B28" s="49" t="s">
        <v>37</v>
      </c>
      <c r="C28" s="153">
        <f>C22</f>
        <v>0</v>
      </c>
      <c r="D28" s="154">
        <f>D22</f>
        <v>0</v>
      </c>
      <c r="E28" s="154">
        <f>E22</f>
        <v>0</v>
      </c>
      <c r="F28" s="153">
        <f>F22</f>
        <v>0</v>
      </c>
      <c r="G28" s="153">
        <f t="shared" si="2"/>
        <v>78408</v>
      </c>
      <c r="H28" s="154">
        <f aca="true" t="shared" si="7" ref="H28:P28">SUM(H22:H27)</f>
        <v>0</v>
      </c>
      <c r="I28" s="154">
        <f t="shared" si="7"/>
        <v>0</v>
      </c>
      <c r="J28" s="154"/>
      <c r="K28" s="154">
        <f t="shared" si="7"/>
        <v>0</v>
      </c>
      <c r="L28" s="154">
        <f t="shared" si="7"/>
        <v>0</v>
      </c>
      <c r="M28" s="154">
        <f t="shared" si="7"/>
        <v>0</v>
      </c>
      <c r="N28" s="154">
        <f t="shared" si="7"/>
        <v>0</v>
      </c>
      <c r="O28" s="153">
        <f t="shared" si="7"/>
        <v>14530</v>
      </c>
      <c r="P28" s="153">
        <f t="shared" si="7"/>
        <v>63878</v>
      </c>
      <c r="Q28" s="166">
        <f aca="true" t="shared" si="8" ref="Q28:X28">SUM(Q22:Q27)</f>
        <v>9900</v>
      </c>
      <c r="R28" s="281">
        <f t="shared" si="8"/>
        <v>-53978</v>
      </c>
      <c r="S28" s="156">
        <f t="shared" si="8"/>
        <v>0</v>
      </c>
      <c r="T28" s="156">
        <f t="shared" si="8"/>
        <v>24430</v>
      </c>
      <c r="U28" s="166">
        <f t="shared" si="8"/>
        <v>24430</v>
      </c>
      <c r="V28" s="155">
        <f t="shared" si="8"/>
        <v>0</v>
      </c>
      <c r="W28" s="155"/>
      <c r="X28" s="697">
        <f t="shared" si="8"/>
        <v>0</v>
      </c>
      <c r="Y28" s="697"/>
      <c r="Z28" s="155"/>
      <c r="AA28" s="155"/>
      <c r="AB28" s="155"/>
      <c r="AC28" s="697"/>
      <c r="AD28" s="697"/>
      <c r="AE28" s="22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>
      <c r="A29" s="643">
        <v>1</v>
      </c>
      <c r="B29" s="980" t="s">
        <v>148</v>
      </c>
      <c r="C29" s="87"/>
      <c r="D29" s="85"/>
      <c r="E29" s="60"/>
      <c r="F29" s="14"/>
      <c r="G29" s="986">
        <f t="shared" si="2"/>
        <v>8350</v>
      </c>
      <c r="H29" s="987">
        <f aca="true" t="shared" si="9" ref="H29:H41">I29+K29</f>
        <v>0</v>
      </c>
      <c r="I29" s="988"/>
      <c r="J29" s="989"/>
      <c r="K29" s="989"/>
      <c r="L29" s="989"/>
      <c r="M29" s="988"/>
      <c r="N29" s="989"/>
      <c r="O29" s="986"/>
      <c r="P29" s="986">
        <v>8350</v>
      </c>
      <c r="Q29" s="990">
        <f aca="true" t="shared" si="10" ref="Q29:Q35">P29+R29</f>
        <v>0</v>
      </c>
      <c r="R29" s="991">
        <v>-8350</v>
      </c>
      <c r="S29" s="470"/>
      <c r="T29" s="570">
        <f>R29+G29+S29</f>
        <v>0</v>
      </c>
      <c r="U29" s="208"/>
      <c r="V29" s="424"/>
      <c r="W29" s="424"/>
      <c r="X29" s="738"/>
      <c r="Y29" s="738"/>
      <c r="Z29" s="424"/>
      <c r="AA29" s="424"/>
      <c r="AB29" s="424"/>
      <c r="AC29" s="738"/>
      <c r="AD29" s="738"/>
      <c r="AE29" s="739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>
      <c r="A30" s="67">
        <v>3</v>
      </c>
      <c r="B30" s="91" t="s">
        <v>151</v>
      </c>
      <c r="C30" s="87"/>
      <c r="D30" s="85"/>
      <c r="E30" s="60"/>
      <c r="F30" s="14"/>
      <c r="G30" s="149">
        <f t="shared" si="2"/>
        <v>17660</v>
      </c>
      <c r="H30" s="85">
        <f t="shared" si="9"/>
        <v>0</v>
      </c>
      <c r="I30" s="60"/>
      <c r="J30" s="59"/>
      <c r="K30" s="59"/>
      <c r="L30" s="59"/>
      <c r="M30" s="60"/>
      <c r="N30" s="59"/>
      <c r="O30" s="149">
        <v>17660</v>
      </c>
      <c r="P30" s="14"/>
      <c r="Q30" s="268">
        <f t="shared" si="10"/>
        <v>0</v>
      </c>
      <c r="R30" s="400"/>
      <c r="S30" s="470"/>
      <c r="T30" s="570">
        <f aca="true" t="shared" si="11" ref="T30:T35">R30+G30+S30</f>
        <v>17660</v>
      </c>
      <c r="U30" s="740">
        <v>17660</v>
      </c>
      <c r="V30" s="425"/>
      <c r="W30" s="425"/>
      <c r="X30" s="741"/>
      <c r="Y30" s="741"/>
      <c r="Z30" s="425"/>
      <c r="AA30" s="425"/>
      <c r="AB30" s="425"/>
      <c r="AC30" s="741"/>
      <c r="AD30" s="741"/>
      <c r="AE30" s="742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thickBot="1">
      <c r="A31" s="643">
        <v>1</v>
      </c>
      <c r="B31" s="980" t="s">
        <v>150</v>
      </c>
      <c r="C31" s="87"/>
      <c r="D31" s="85"/>
      <c r="E31" s="60"/>
      <c r="F31" s="14"/>
      <c r="G31" s="986">
        <f t="shared" si="2"/>
        <v>3800</v>
      </c>
      <c r="H31" s="987">
        <f t="shared" si="9"/>
        <v>0</v>
      </c>
      <c r="I31" s="988"/>
      <c r="J31" s="989"/>
      <c r="K31" s="989"/>
      <c r="L31" s="989"/>
      <c r="M31" s="988"/>
      <c r="N31" s="989"/>
      <c r="O31" s="986"/>
      <c r="P31" s="986">
        <v>3800</v>
      </c>
      <c r="Q31" s="996">
        <f t="shared" si="10"/>
        <v>0</v>
      </c>
      <c r="R31" s="995">
        <v>-3800</v>
      </c>
      <c r="S31" s="470"/>
      <c r="T31" s="570">
        <f t="shared" si="11"/>
        <v>0</v>
      </c>
      <c r="U31" s="740"/>
      <c r="V31" s="425"/>
      <c r="W31" s="425"/>
      <c r="X31" s="741"/>
      <c r="Y31" s="741"/>
      <c r="Z31" s="425"/>
      <c r="AA31" s="425"/>
      <c r="AB31" s="425"/>
      <c r="AC31" s="741"/>
      <c r="AD31" s="741"/>
      <c r="AE31" s="742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 hidden="1">
      <c r="A32" s="67">
        <v>3</v>
      </c>
      <c r="B32" s="91"/>
      <c r="C32" s="87"/>
      <c r="D32" s="85"/>
      <c r="E32" s="60"/>
      <c r="F32" s="14"/>
      <c r="G32" s="149">
        <f t="shared" si="2"/>
        <v>0</v>
      </c>
      <c r="H32" s="85">
        <f t="shared" si="9"/>
        <v>0</v>
      </c>
      <c r="I32" s="60"/>
      <c r="J32" s="59"/>
      <c r="K32" s="59"/>
      <c r="L32" s="59"/>
      <c r="M32" s="60"/>
      <c r="N32" s="59"/>
      <c r="O32" s="14"/>
      <c r="P32" s="14"/>
      <c r="Q32" s="86">
        <f t="shared" si="10"/>
        <v>0</v>
      </c>
      <c r="R32" s="400"/>
      <c r="S32" s="470"/>
      <c r="T32" s="570">
        <f t="shared" si="11"/>
        <v>0</v>
      </c>
      <c r="U32" s="740"/>
      <c r="V32" s="425"/>
      <c r="W32" s="425"/>
      <c r="X32" s="741"/>
      <c r="Y32" s="741"/>
      <c r="Z32" s="425"/>
      <c r="AA32" s="425"/>
      <c r="AB32" s="425"/>
      <c r="AC32" s="741"/>
      <c r="AD32" s="741"/>
      <c r="AE32" s="742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 hidden="1">
      <c r="A33" s="67">
        <v>3</v>
      </c>
      <c r="B33" s="325"/>
      <c r="C33" s="87"/>
      <c r="D33" s="85"/>
      <c r="E33" s="60"/>
      <c r="F33" s="14"/>
      <c r="G33" s="149">
        <f t="shared" si="2"/>
        <v>0</v>
      </c>
      <c r="H33" s="85">
        <f t="shared" si="9"/>
        <v>0</v>
      </c>
      <c r="I33" s="60"/>
      <c r="J33" s="59"/>
      <c r="K33" s="59"/>
      <c r="L33" s="59"/>
      <c r="M33" s="60"/>
      <c r="N33" s="59"/>
      <c r="O33" s="14"/>
      <c r="P33" s="14"/>
      <c r="Q33" s="268">
        <f t="shared" si="10"/>
        <v>0</v>
      </c>
      <c r="R33" s="429"/>
      <c r="S33" s="470"/>
      <c r="T33" s="570">
        <f t="shared" si="11"/>
        <v>0</v>
      </c>
      <c r="U33" s="743"/>
      <c r="V33" s="426"/>
      <c r="W33" s="426"/>
      <c r="X33" s="426"/>
      <c r="Y33" s="426"/>
      <c r="Z33" s="426"/>
      <c r="AA33" s="426"/>
      <c r="AB33" s="426"/>
      <c r="AC33" s="426"/>
      <c r="AD33" s="426"/>
      <c r="AE33" s="74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3.5" hidden="1" thickBot="1">
      <c r="A34" s="205"/>
      <c r="B34" s="91"/>
      <c r="C34" s="298"/>
      <c r="D34" s="303"/>
      <c r="E34" s="303"/>
      <c r="F34" s="298"/>
      <c r="G34" s="298">
        <f t="shared" si="2"/>
        <v>0</v>
      </c>
      <c r="H34" s="303">
        <f t="shared" si="9"/>
        <v>0</v>
      </c>
      <c r="I34" s="303"/>
      <c r="J34" s="303"/>
      <c r="K34" s="303"/>
      <c r="L34" s="303"/>
      <c r="M34" s="303"/>
      <c r="N34" s="303"/>
      <c r="O34" s="298"/>
      <c r="P34" s="298"/>
      <c r="Q34" s="306">
        <f t="shared" si="10"/>
        <v>0</v>
      </c>
      <c r="R34" s="430"/>
      <c r="S34" s="420"/>
      <c r="T34" s="420">
        <f t="shared" si="11"/>
        <v>0</v>
      </c>
      <c r="U34" s="306"/>
      <c r="V34" s="309"/>
      <c r="W34" s="309"/>
      <c r="X34" s="509"/>
      <c r="Y34" s="509"/>
      <c r="Z34" s="309"/>
      <c r="AA34" s="309"/>
      <c r="AB34" s="309"/>
      <c r="AC34" s="509"/>
      <c r="AD34" s="509"/>
      <c r="AE34" s="340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5" thickBot="1">
      <c r="A35" s="216"/>
      <c r="B35" s="49" t="s">
        <v>38</v>
      </c>
      <c r="C35" s="156">
        <f>C34</f>
        <v>0</v>
      </c>
      <c r="D35" s="154">
        <f>D34</f>
        <v>0</v>
      </c>
      <c r="E35" s="154">
        <f>E34</f>
        <v>0</v>
      </c>
      <c r="F35" s="153">
        <f>F34</f>
        <v>0</v>
      </c>
      <c r="G35" s="153">
        <f t="shared" si="2"/>
        <v>29810</v>
      </c>
      <c r="H35" s="154">
        <f t="shared" si="9"/>
        <v>0</v>
      </c>
      <c r="I35" s="154">
        <f aca="true" t="shared" si="12" ref="I35:R35">SUM(I29:I34)</f>
        <v>0</v>
      </c>
      <c r="J35" s="154"/>
      <c r="K35" s="155">
        <f t="shared" si="12"/>
        <v>0</v>
      </c>
      <c r="L35" s="154">
        <f t="shared" si="12"/>
        <v>0</v>
      </c>
      <c r="M35" s="154">
        <f t="shared" si="12"/>
        <v>0</v>
      </c>
      <c r="N35" s="154">
        <f t="shared" si="12"/>
        <v>0</v>
      </c>
      <c r="O35" s="153">
        <f t="shared" si="12"/>
        <v>17660</v>
      </c>
      <c r="P35" s="156">
        <f t="shared" si="12"/>
        <v>12150</v>
      </c>
      <c r="Q35" s="166">
        <f t="shared" si="10"/>
        <v>0</v>
      </c>
      <c r="R35" s="281">
        <f t="shared" si="12"/>
        <v>-12150</v>
      </c>
      <c r="S35" s="156">
        <f>SUM(S29:S34)</f>
        <v>0</v>
      </c>
      <c r="T35" s="156">
        <f t="shared" si="11"/>
        <v>17660</v>
      </c>
      <c r="U35" s="166">
        <f>SUM(U29:U34)</f>
        <v>17660</v>
      </c>
      <c r="V35" s="155">
        <f>SUM(V29:V34)</f>
        <v>0</v>
      </c>
      <c r="W35" s="155">
        <f>SUM(W29:W34)</f>
        <v>0</v>
      </c>
      <c r="X35" s="697">
        <f>SUM(X29:X34)</f>
        <v>0</v>
      </c>
      <c r="Y35" s="697"/>
      <c r="Z35" s="155"/>
      <c r="AA35" s="155"/>
      <c r="AB35" s="155"/>
      <c r="AC35" s="697"/>
      <c r="AD35" s="697"/>
      <c r="AE35" s="22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67">
        <v>3</v>
      </c>
      <c r="B36" s="319" t="s">
        <v>160</v>
      </c>
      <c r="C36" s="12"/>
      <c r="D36" s="13"/>
      <c r="E36" s="13"/>
      <c r="F36" s="12"/>
      <c r="G36" s="12">
        <f t="shared" si="2"/>
        <v>2000</v>
      </c>
      <c r="H36" s="13">
        <f t="shared" si="9"/>
        <v>0</v>
      </c>
      <c r="I36" s="189"/>
      <c r="J36" s="241"/>
      <c r="K36" s="13"/>
      <c r="L36" s="13"/>
      <c r="M36" s="13"/>
      <c r="N36" s="13"/>
      <c r="O36" s="12">
        <v>2000</v>
      </c>
      <c r="P36" s="12"/>
      <c r="Q36" s="259"/>
      <c r="R36" s="465"/>
      <c r="S36" s="44"/>
      <c r="T36" s="44">
        <f aca="true" t="shared" si="13" ref="T36:T41">R36+G36</f>
        <v>2000</v>
      </c>
      <c r="U36" s="86">
        <v>2000</v>
      </c>
      <c r="V36" s="34"/>
      <c r="W36" s="34"/>
      <c r="X36" s="60"/>
      <c r="Y36" s="60"/>
      <c r="Z36" s="34"/>
      <c r="AA36" s="34"/>
      <c r="AB36" s="34"/>
      <c r="AC36" s="60"/>
      <c r="AD36" s="60"/>
      <c r="AE36" s="293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867">
        <v>1</v>
      </c>
      <c r="B37" s="1033" t="s">
        <v>165</v>
      </c>
      <c r="C37" s="200"/>
      <c r="D37" s="201"/>
      <c r="E37" s="201"/>
      <c r="F37" s="200"/>
      <c r="G37" s="1006">
        <f t="shared" si="2"/>
        <v>-2500</v>
      </c>
      <c r="H37" s="201">
        <f t="shared" si="9"/>
        <v>0</v>
      </c>
      <c r="I37" s="201"/>
      <c r="J37" s="201"/>
      <c r="K37" s="201"/>
      <c r="L37" s="201"/>
      <c r="M37" s="201"/>
      <c r="N37" s="201"/>
      <c r="O37" s="200"/>
      <c r="P37" s="1034">
        <v>-2500</v>
      </c>
      <c r="Q37" s="1034">
        <f>P37+R37</f>
        <v>0</v>
      </c>
      <c r="R37" s="1034">
        <v>2500</v>
      </c>
      <c r="S37" s="209"/>
      <c r="T37" s="209">
        <f t="shared" si="13"/>
        <v>0</v>
      </c>
      <c r="U37" s="208"/>
      <c r="V37" s="424"/>
      <c r="W37" s="424"/>
      <c r="X37" s="738"/>
      <c r="Y37" s="738"/>
      <c r="Z37" s="424"/>
      <c r="AA37" s="424"/>
      <c r="AB37" s="424"/>
      <c r="AC37" s="738"/>
      <c r="AD37" s="738"/>
      <c r="AE37" s="739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 hidden="1">
      <c r="A38" s="175">
        <v>3</v>
      </c>
      <c r="B38" s="325"/>
      <c r="C38" s="200"/>
      <c r="D38" s="201"/>
      <c r="E38" s="201"/>
      <c r="F38" s="200"/>
      <c r="G38" s="200">
        <f t="shared" si="2"/>
        <v>0</v>
      </c>
      <c r="H38" s="201">
        <f t="shared" si="9"/>
        <v>0</v>
      </c>
      <c r="I38" s="201"/>
      <c r="J38" s="201"/>
      <c r="K38" s="201"/>
      <c r="L38" s="201"/>
      <c r="M38" s="201"/>
      <c r="N38" s="201"/>
      <c r="O38" s="200"/>
      <c r="P38" s="407"/>
      <c r="Q38" s="407">
        <f>R38+P38</f>
        <v>0</v>
      </c>
      <c r="R38" s="407"/>
      <c r="S38" s="409"/>
      <c r="T38" s="409">
        <f t="shared" si="13"/>
        <v>0</v>
      </c>
      <c r="U38" s="202"/>
      <c r="V38" s="360"/>
      <c r="W38" s="360"/>
      <c r="X38" s="700"/>
      <c r="Y38" s="700"/>
      <c r="Z38" s="360"/>
      <c r="AA38" s="360"/>
      <c r="AB38" s="360"/>
      <c r="AC38" s="700"/>
      <c r="AD38" s="700"/>
      <c r="AE38" s="368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 hidden="1">
      <c r="A39" s="175">
        <v>3</v>
      </c>
      <c r="B39" s="325"/>
      <c r="C39" s="200"/>
      <c r="D39" s="201"/>
      <c r="E39" s="201"/>
      <c r="F39" s="200"/>
      <c r="G39" s="200">
        <f t="shared" si="2"/>
        <v>0</v>
      </c>
      <c r="H39" s="201">
        <f t="shared" si="9"/>
        <v>0</v>
      </c>
      <c r="I39" s="201"/>
      <c r="J39" s="201"/>
      <c r="K39" s="201"/>
      <c r="L39" s="201"/>
      <c r="M39" s="201"/>
      <c r="N39" s="201"/>
      <c r="O39" s="200"/>
      <c r="P39" s="407"/>
      <c r="Q39" s="538">
        <f>R39+P39</f>
        <v>0</v>
      </c>
      <c r="R39" s="407"/>
      <c r="S39" s="209"/>
      <c r="T39" s="209">
        <f t="shared" si="13"/>
        <v>0</v>
      </c>
      <c r="U39" s="208"/>
      <c r="V39" s="424"/>
      <c r="W39" s="424"/>
      <c r="X39" s="738"/>
      <c r="Y39" s="738"/>
      <c r="Z39" s="424"/>
      <c r="AA39" s="424"/>
      <c r="AB39" s="424"/>
      <c r="AC39" s="738"/>
      <c r="AD39" s="738"/>
      <c r="AE39" s="739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256" s="239" customFormat="1" ht="12.75" hidden="1">
      <c r="A40" s="175">
        <v>3</v>
      </c>
      <c r="B40" s="193"/>
      <c r="C40" s="200"/>
      <c r="D40" s="201"/>
      <c r="E40" s="201"/>
      <c r="F40" s="200"/>
      <c r="G40" s="200">
        <f t="shared" si="2"/>
        <v>0</v>
      </c>
      <c r="H40" s="201">
        <f t="shared" si="9"/>
        <v>0</v>
      </c>
      <c r="I40" s="201"/>
      <c r="J40" s="201"/>
      <c r="K40" s="201"/>
      <c r="L40" s="201"/>
      <c r="M40" s="201"/>
      <c r="N40" s="201"/>
      <c r="O40" s="200"/>
      <c r="P40" s="200"/>
      <c r="Q40" s="407"/>
      <c r="R40" s="407"/>
      <c r="S40" s="409"/>
      <c r="T40" s="409">
        <f t="shared" si="13"/>
        <v>0</v>
      </c>
      <c r="U40" s="202"/>
      <c r="V40" s="360"/>
      <c r="W40" s="360"/>
      <c r="X40" s="700"/>
      <c r="Y40" s="700"/>
      <c r="Z40" s="360"/>
      <c r="AA40" s="360"/>
      <c r="AB40" s="360"/>
      <c r="AC40" s="700"/>
      <c r="AD40" s="700"/>
      <c r="AE40" s="36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41" ht="13.5" hidden="1" thickBot="1">
      <c r="A41" s="2">
        <v>3</v>
      </c>
      <c r="B41" s="136"/>
      <c r="C41" s="157"/>
      <c r="D41" s="158"/>
      <c r="E41" s="158"/>
      <c r="F41" s="157"/>
      <c r="G41" s="157">
        <f t="shared" si="2"/>
        <v>0</v>
      </c>
      <c r="H41" s="158">
        <f t="shared" si="9"/>
        <v>0</v>
      </c>
      <c r="I41" s="158"/>
      <c r="J41" s="158"/>
      <c r="K41" s="158"/>
      <c r="L41" s="158"/>
      <c r="M41" s="158"/>
      <c r="N41" s="158"/>
      <c r="O41" s="157"/>
      <c r="P41" s="157"/>
      <c r="Q41" s="408"/>
      <c r="R41" s="408"/>
      <c r="S41" s="130"/>
      <c r="T41" s="130">
        <f t="shared" si="13"/>
        <v>0</v>
      </c>
      <c r="U41" s="168"/>
      <c r="V41" s="427"/>
      <c r="W41" s="427"/>
      <c r="X41" s="745"/>
      <c r="Y41" s="745"/>
      <c r="Z41" s="427"/>
      <c r="AA41" s="427"/>
      <c r="AB41" s="427"/>
      <c r="AC41" s="745"/>
      <c r="AD41" s="745"/>
      <c r="AE41" s="539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3.5" thickBot="1">
      <c r="A42" s="216"/>
      <c r="B42" s="49" t="s">
        <v>39</v>
      </c>
      <c r="C42" s="153">
        <f>SUM(C40:C41)</f>
        <v>0</v>
      </c>
      <c r="D42" s="154">
        <f>SUM(D40:D41)</f>
        <v>0</v>
      </c>
      <c r="E42" s="154">
        <f>SUM(E40:E41)</f>
        <v>0</v>
      </c>
      <c r="F42" s="153">
        <f>SUM(F40:F41)</f>
        <v>0</v>
      </c>
      <c r="G42" s="153">
        <f t="shared" si="2"/>
        <v>-500</v>
      </c>
      <c r="H42" s="154">
        <f>SUM(H36:H41)</f>
        <v>0</v>
      </c>
      <c r="I42" s="154">
        <f aca="true" t="shared" si="14" ref="I42:O42">SUM(I36:I41)</f>
        <v>0</v>
      </c>
      <c r="J42" s="154"/>
      <c r="K42" s="154">
        <f t="shared" si="14"/>
        <v>0</v>
      </c>
      <c r="L42" s="154">
        <f t="shared" si="14"/>
        <v>0</v>
      </c>
      <c r="M42" s="154">
        <f t="shared" si="14"/>
        <v>0</v>
      </c>
      <c r="N42" s="154">
        <f t="shared" si="14"/>
        <v>0</v>
      </c>
      <c r="O42" s="153">
        <f t="shared" si="14"/>
        <v>2000</v>
      </c>
      <c r="P42" s="153">
        <f aca="true" t="shared" si="15" ref="P42:U42">SUM(P36:P41)</f>
        <v>-2500</v>
      </c>
      <c r="Q42" s="166">
        <f t="shared" si="15"/>
        <v>0</v>
      </c>
      <c r="R42" s="281">
        <f t="shared" si="15"/>
        <v>2500</v>
      </c>
      <c r="S42" s="156">
        <f t="shared" si="15"/>
        <v>0</v>
      </c>
      <c r="T42" s="156">
        <f t="shared" si="15"/>
        <v>2000</v>
      </c>
      <c r="U42" s="166">
        <f t="shared" si="15"/>
        <v>2000</v>
      </c>
      <c r="V42" s="155">
        <f aca="true" t="shared" si="16" ref="V42:AE42">SUM(V36:V41)</f>
        <v>0</v>
      </c>
      <c r="W42" s="155">
        <f t="shared" si="16"/>
        <v>0</v>
      </c>
      <c r="X42" s="155">
        <f t="shared" si="16"/>
        <v>0</v>
      </c>
      <c r="Y42" s="155">
        <f t="shared" si="16"/>
        <v>0</v>
      </c>
      <c r="Z42" s="155">
        <f t="shared" si="16"/>
        <v>0</v>
      </c>
      <c r="AA42" s="155">
        <f t="shared" si="16"/>
        <v>0</v>
      </c>
      <c r="AB42" s="155">
        <f t="shared" si="16"/>
        <v>0</v>
      </c>
      <c r="AC42" s="155">
        <f t="shared" si="16"/>
        <v>0</v>
      </c>
      <c r="AD42" s="155">
        <f t="shared" si="16"/>
        <v>0</v>
      </c>
      <c r="AE42" s="224">
        <f t="shared" si="16"/>
        <v>0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3.5" thickBot="1">
      <c r="A43" s="2"/>
      <c r="B43" s="61" t="s">
        <v>40</v>
      </c>
      <c r="C43" s="157">
        <f aca="true" t="shared" si="17" ref="C43:S43">C21+C28+C35+C42</f>
        <v>0</v>
      </c>
      <c r="D43" s="157">
        <f t="shared" si="17"/>
        <v>0</v>
      </c>
      <c r="E43" s="157">
        <f t="shared" si="17"/>
        <v>0</v>
      </c>
      <c r="F43" s="157">
        <f t="shared" si="17"/>
        <v>0</v>
      </c>
      <c r="G43" s="157">
        <f t="shared" si="2"/>
        <v>31872</v>
      </c>
      <c r="H43" s="157">
        <f t="shared" si="17"/>
        <v>-61817</v>
      </c>
      <c r="I43" s="157">
        <f t="shared" si="17"/>
        <v>-61817</v>
      </c>
      <c r="J43" s="157">
        <f t="shared" si="17"/>
        <v>-60546</v>
      </c>
      <c r="K43" s="157">
        <f t="shared" si="17"/>
        <v>0</v>
      </c>
      <c r="L43" s="157">
        <f t="shared" si="17"/>
        <v>-14636</v>
      </c>
      <c r="M43" s="157">
        <f t="shared" si="17"/>
        <v>-836</v>
      </c>
      <c r="N43" s="157">
        <f t="shared" si="17"/>
        <v>-28127</v>
      </c>
      <c r="O43" s="157">
        <f t="shared" si="17"/>
        <v>63460</v>
      </c>
      <c r="P43" s="157">
        <f t="shared" si="17"/>
        <v>73828</v>
      </c>
      <c r="Q43" s="262">
        <f t="shared" si="17"/>
        <v>10200</v>
      </c>
      <c r="R43" s="354">
        <f t="shared" si="17"/>
        <v>-63628</v>
      </c>
      <c r="S43" s="156">
        <f t="shared" si="17"/>
        <v>0</v>
      </c>
      <c r="T43" s="130">
        <f>R43+G43</f>
        <v>-31756</v>
      </c>
      <c r="U43" s="168">
        <f>U21+U28+U35+U42</f>
        <v>-31756</v>
      </c>
      <c r="V43" s="427">
        <f>V21+V28+V35+V42</f>
        <v>0</v>
      </c>
      <c r="W43" s="427">
        <f>W21+W28+W35+W42</f>
        <v>0</v>
      </c>
      <c r="X43" s="427">
        <f>X21+X28+X35+X42</f>
        <v>0</v>
      </c>
      <c r="Y43" s="427">
        <f>Y21+Y28+Y35+Y42</f>
        <v>0</v>
      </c>
      <c r="Z43" s="427">
        <f aca="true" t="shared" si="18" ref="Z43:AE43">Z21+Z28+Z35+Z42</f>
        <v>0</v>
      </c>
      <c r="AA43" s="427">
        <f t="shared" si="18"/>
        <v>0</v>
      </c>
      <c r="AB43" s="427">
        <f t="shared" si="18"/>
        <v>0</v>
      </c>
      <c r="AC43" s="427">
        <f t="shared" si="18"/>
        <v>0</v>
      </c>
      <c r="AD43" s="427">
        <f t="shared" si="18"/>
        <v>0</v>
      </c>
      <c r="AE43" s="539">
        <f t="shared" si="18"/>
        <v>0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3.5" thickBot="1">
      <c r="A44" s="45"/>
      <c r="B44" s="534" t="s">
        <v>153</v>
      </c>
      <c r="C44" s="128">
        <f aca="true" t="shared" si="19" ref="C44:Y44">C14+C43</f>
        <v>747339</v>
      </c>
      <c r="D44" s="128">
        <f t="shared" si="19"/>
        <v>108600</v>
      </c>
      <c r="E44" s="128">
        <f t="shared" si="19"/>
        <v>638739</v>
      </c>
      <c r="F44" s="128">
        <f t="shared" si="19"/>
        <v>526020</v>
      </c>
      <c r="G44" s="128">
        <f t="shared" si="2"/>
        <v>4061390</v>
      </c>
      <c r="H44" s="128">
        <f t="shared" si="19"/>
        <v>2212235</v>
      </c>
      <c r="I44" s="128">
        <f t="shared" si="19"/>
        <v>2203895</v>
      </c>
      <c r="J44" s="128">
        <f t="shared" si="19"/>
        <v>1818099</v>
      </c>
      <c r="K44" s="128">
        <f t="shared" si="19"/>
        <v>8340</v>
      </c>
      <c r="L44" s="128">
        <f t="shared" si="19"/>
        <v>781282</v>
      </c>
      <c r="M44" s="128">
        <f t="shared" si="19"/>
        <v>44482</v>
      </c>
      <c r="N44" s="128">
        <f t="shared" si="19"/>
        <v>253152</v>
      </c>
      <c r="O44" s="128">
        <f t="shared" si="19"/>
        <v>482811</v>
      </c>
      <c r="P44" s="128">
        <f t="shared" si="19"/>
        <v>287428</v>
      </c>
      <c r="Q44" s="279">
        <f>P44+R44</f>
        <v>602481</v>
      </c>
      <c r="R44" s="431">
        <f t="shared" si="19"/>
        <v>315053</v>
      </c>
      <c r="S44" s="482">
        <f t="shared" si="19"/>
        <v>0</v>
      </c>
      <c r="T44" s="128">
        <f t="shared" si="19"/>
        <v>4376443</v>
      </c>
      <c r="U44" s="746">
        <f t="shared" si="19"/>
        <v>4376443</v>
      </c>
      <c r="V44" s="428">
        <f t="shared" si="19"/>
        <v>15500</v>
      </c>
      <c r="W44" s="428">
        <f t="shared" si="19"/>
        <v>1680</v>
      </c>
      <c r="X44" s="747">
        <f t="shared" si="19"/>
        <v>0</v>
      </c>
      <c r="Y44" s="747">
        <f t="shared" si="19"/>
        <v>0</v>
      </c>
      <c r="Z44" s="428">
        <f aca="true" t="shared" si="20" ref="Z44:AE44">Z14+Z43</f>
        <v>0</v>
      </c>
      <c r="AA44" s="428">
        <f t="shared" si="20"/>
        <v>0</v>
      </c>
      <c r="AB44" s="428">
        <f t="shared" si="20"/>
        <v>0</v>
      </c>
      <c r="AC44" s="747">
        <f t="shared" si="20"/>
        <v>0</v>
      </c>
      <c r="AD44" s="747">
        <f t="shared" si="20"/>
        <v>0</v>
      </c>
      <c r="AE44" s="748">
        <f t="shared" si="20"/>
        <v>0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75">
      <c r="A45" s="134"/>
      <c r="B45" s="9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479"/>
      <c r="T45" s="479"/>
      <c r="U45" s="749"/>
      <c r="V45" s="498"/>
      <c r="W45" s="498"/>
      <c r="X45" s="509"/>
      <c r="Y45" s="509"/>
      <c r="Z45" s="498"/>
      <c r="AA45" s="498"/>
      <c r="AB45" s="498"/>
      <c r="AC45" s="509"/>
      <c r="AD45" s="509"/>
      <c r="AE45" s="750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75">
      <c r="A46" s="71">
        <v>1</v>
      </c>
      <c r="B46" s="72" t="s">
        <v>19</v>
      </c>
      <c r="C46" s="73">
        <v>0</v>
      </c>
      <c r="D46" s="76">
        <v>0</v>
      </c>
      <c r="E46" s="76">
        <v>0</v>
      </c>
      <c r="F46" s="74">
        <v>0</v>
      </c>
      <c r="G46" s="75">
        <f>H46+L46+M46+N46+O46+P46</f>
        <v>73028</v>
      </c>
      <c r="H46" s="76">
        <f>I46+K46</f>
        <v>0</v>
      </c>
      <c r="I46" s="76">
        <f>I16</f>
        <v>0</v>
      </c>
      <c r="J46" s="76">
        <v>0</v>
      </c>
      <c r="K46" s="76">
        <f>K16</f>
        <v>0</v>
      </c>
      <c r="L46" s="76">
        <f>L16</f>
        <v>0</v>
      </c>
      <c r="M46" s="76">
        <f>M16</f>
        <v>0</v>
      </c>
      <c r="N46" s="76">
        <f>N16</f>
        <v>0</v>
      </c>
      <c r="O46" s="76"/>
      <c r="P46" s="76">
        <f>P22+P24+P29+P31+P37</f>
        <v>73028</v>
      </c>
      <c r="Q46" s="169">
        <v>0</v>
      </c>
      <c r="R46" s="461">
        <f>R22+R24+R29+R31+R37</f>
        <v>-73028</v>
      </c>
      <c r="S46" s="75">
        <v>0</v>
      </c>
      <c r="T46" s="75">
        <f>G46+R46</f>
        <v>0</v>
      </c>
      <c r="U46" s="169">
        <v>0</v>
      </c>
      <c r="V46" s="294">
        <f>V23</f>
        <v>0</v>
      </c>
      <c r="W46" s="294">
        <v>0</v>
      </c>
      <c r="X46" s="294">
        <v>0</v>
      </c>
      <c r="Y46" s="294">
        <v>0</v>
      </c>
      <c r="Z46" s="294">
        <v>0</v>
      </c>
      <c r="AA46" s="294">
        <v>0</v>
      </c>
      <c r="AB46" s="294">
        <v>0</v>
      </c>
      <c r="AC46" s="294">
        <v>0</v>
      </c>
      <c r="AD46" s="294">
        <v>0</v>
      </c>
      <c r="AE46" s="751">
        <v>0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75">
      <c r="A47" s="67">
        <v>3</v>
      </c>
      <c r="B47" s="64" t="s">
        <v>19</v>
      </c>
      <c r="C47" s="44">
        <f>C40</f>
        <v>0</v>
      </c>
      <c r="D47" s="44">
        <f>D40</f>
        <v>0</v>
      </c>
      <c r="E47" s="11">
        <v>0</v>
      </c>
      <c r="F47" s="35">
        <v>0</v>
      </c>
      <c r="G47" s="40">
        <f>H47+L47+M47+N47+O47+P47</f>
        <v>-41156</v>
      </c>
      <c r="H47" s="11">
        <f>I47+K47</f>
        <v>-61817</v>
      </c>
      <c r="I47" s="11">
        <f>I17+I19</f>
        <v>-61817</v>
      </c>
      <c r="J47" s="11">
        <f>J19+J20</f>
        <v>-60546</v>
      </c>
      <c r="K47" s="11">
        <v>0</v>
      </c>
      <c r="L47" s="11">
        <f>L19</f>
        <v>-14636</v>
      </c>
      <c r="M47" s="11">
        <f>M19</f>
        <v>-836</v>
      </c>
      <c r="N47" s="11">
        <f>N17</f>
        <v>-28127</v>
      </c>
      <c r="O47" s="11">
        <f>O16+O17+O18+O23+O25+O30+O36</f>
        <v>63460</v>
      </c>
      <c r="P47" s="11">
        <f>P18+P23</f>
        <v>800</v>
      </c>
      <c r="Q47" s="58">
        <f>P47+R47</f>
        <v>10200</v>
      </c>
      <c r="R47" s="385">
        <f>R23</f>
        <v>9400</v>
      </c>
      <c r="S47" s="40">
        <f>S16+S22+S38</f>
        <v>0</v>
      </c>
      <c r="T47" s="40">
        <f>G47+R47</f>
        <v>-31756</v>
      </c>
      <c r="U47" s="58">
        <f>U16+U17+U19+U23+U25+U30+U36</f>
        <v>-31756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30">
        <v>0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75">
      <c r="A48" s="68">
        <v>5</v>
      </c>
      <c r="B48" s="65" t="s">
        <v>19</v>
      </c>
      <c r="C48" s="77">
        <v>0</v>
      </c>
      <c r="D48" s="79">
        <v>0</v>
      </c>
      <c r="E48" s="79">
        <v>0</v>
      </c>
      <c r="F48" s="78">
        <v>0</v>
      </c>
      <c r="G48" s="69">
        <f>H48+L48+M48+N48+O48+P48</f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170">
        <v>0</v>
      </c>
      <c r="R48" s="411">
        <v>0</v>
      </c>
      <c r="S48" s="69">
        <v>0</v>
      </c>
      <c r="T48" s="69">
        <f>G48+R48</f>
        <v>0</v>
      </c>
      <c r="U48" s="304">
        <v>0</v>
      </c>
      <c r="V48" s="300">
        <v>0</v>
      </c>
      <c r="W48" s="300">
        <v>0</v>
      </c>
      <c r="X48" s="300">
        <v>0</v>
      </c>
      <c r="Y48" s="300">
        <v>0</v>
      </c>
      <c r="Z48" s="300">
        <v>0</v>
      </c>
      <c r="AA48" s="300">
        <v>0</v>
      </c>
      <c r="AB48" s="300">
        <v>0</v>
      </c>
      <c r="AC48" s="300">
        <v>0</v>
      </c>
      <c r="AD48" s="300">
        <v>0</v>
      </c>
      <c r="AE48" s="752">
        <v>0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75">
      <c r="A49" s="65" t="s">
        <v>19</v>
      </c>
      <c r="B49" s="65"/>
      <c r="C49" s="77">
        <f>SUM(C46:C48)</f>
        <v>0</v>
      </c>
      <c r="D49" s="81">
        <f aca="true" t="shared" si="21" ref="D49:P49">SUM(D46:D48)</f>
        <v>0</v>
      </c>
      <c r="E49" s="81">
        <f t="shared" si="21"/>
        <v>0</v>
      </c>
      <c r="F49" s="80">
        <f t="shared" si="21"/>
        <v>0</v>
      </c>
      <c r="G49" s="77">
        <f>H49+L49+M49+N49+O49+P49</f>
        <v>31872</v>
      </c>
      <c r="H49" s="81">
        <f>SUM(H46:H48)</f>
        <v>-61817</v>
      </c>
      <c r="I49" s="81">
        <f t="shared" si="21"/>
        <v>-61817</v>
      </c>
      <c r="J49" s="81">
        <f t="shared" si="21"/>
        <v>-60546</v>
      </c>
      <c r="K49" s="81">
        <f t="shared" si="21"/>
        <v>0</v>
      </c>
      <c r="L49" s="81">
        <f t="shared" si="21"/>
        <v>-14636</v>
      </c>
      <c r="M49" s="81">
        <f t="shared" si="21"/>
        <v>-836</v>
      </c>
      <c r="N49" s="81">
        <f t="shared" si="21"/>
        <v>-28127</v>
      </c>
      <c r="O49" s="81">
        <f t="shared" si="21"/>
        <v>63460</v>
      </c>
      <c r="P49" s="81">
        <f t="shared" si="21"/>
        <v>73828</v>
      </c>
      <c r="Q49" s="171">
        <f aca="true" t="shared" si="22" ref="Q49:X49">SUM(Q46:Q48)</f>
        <v>10200</v>
      </c>
      <c r="R49" s="462">
        <f t="shared" si="22"/>
        <v>-63628</v>
      </c>
      <c r="S49" s="77">
        <f t="shared" si="22"/>
        <v>0</v>
      </c>
      <c r="T49" s="77">
        <f t="shared" si="22"/>
        <v>-31756</v>
      </c>
      <c r="U49" s="753">
        <f t="shared" si="22"/>
        <v>-31756</v>
      </c>
      <c r="V49" s="432">
        <f t="shared" si="22"/>
        <v>0</v>
      </c>
      <c r="W49" s="432">
        <f t="shared" si="22"/>
        <v>0</v>
      </c>
      <c r="X49" s="754">
        <f t="shared" si="22"/>
        <v>0</v>
      </c>
      <c r="Y49" s="754">
        <f aca="true" t="shared" si="23" ref="Y49:AE49">SUM(Y46:Y48)</f>
        <v>0</v>
      </c>
      <c r="Z49" s="432">
        <f t="shared" si="23"/>
        <v>0</v>
      </c>
      <c r="AA49" s="432">
        <f t="shared" si="23"/>
        <v>0</v>
      </c>
      <c r="AB49" s="432">
        <f t="shared" si="23"/>
        <v>0</v>
      </c>
      <c r="AC49" s="754">
        <f t="shared" si="23"/>
        <v>0</v>
      </c>
      <c r="AD49" s="754">
        <f t="shared" si="23"/>
        <v>0</v>
      </c>
      <c r="AE49" s="755">
        <f t="shared" si="23"/>
        <v>0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75">
      <c r="A50" s="92"/>
      <c r="B50" s="9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528"/>
      <c r="T50" s="83"/>
      <c r="U50" s="4"/>
      <c r="V50" s="4"/>
      <c r="W50" s="4"/>
      <c r="X50" s="147"/>
      <c r="Y50" s="147"/>
      <c r="Z50" s="147"/>
      <c r="AA50" s="147"/>
      <c r="AB50" s="147"/>
      <c r="AC50" s="147"/>
      <c r="AD50" s="147"/>
      <c r="AE50" s="147"/>
      <c r="AF50" s="147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75">
      <c r="A51" t="s">
        <v>41</v>
      </c>
      <c r="C51" s="3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47"/>
      <c r="T51" s="4"/>
      <c r="U51" s="4"/>
      <c r="V51" s="4"/>
      <c r="W51" s="4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4"/>
      <c r="AI51" s="4"/>
      <c r="AJ51" s="4"/>
      <c r="AK51" s="4"/>
      <c r="AL51" s="4"/>
      <c r="AM51" s="4"/>
      <c r="AN51" s="4"/>
      <c r="AO51" s="4"/>
    </row>
    <row r="52" spans="1:41" ht="12.75">
      <c r="A52" t="s">
        <v>42</v>
      </c>
      <c r="B52" t="s">
        <v>43</v>
      </c>
      <c r="C52" s="3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47"/>
      <c r="T52" s="4"/>
      <c r="U52" s="4"/>
      <c r="V52" s="4"/>
      <c r="W52" s="4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4"/>
      <c r="AI52" s="4"/>
      <c r="AJ52" s="4"/>
      <c r="AK52" s="4"/>
      <c r="AL52" s="4"/>
      <c r="AM52" s="4"/>
      <c r="AN52" s="4"/>
      <c r="AO52" s="4"/>
    </row>
    <row r="53" spans="1:41" ht="12.75">
      <c r="A53" t="s">
        <v>44</v>
      </c>
      <c r="B53" t="s">
        <v>45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47"/>
      <c r="T53" s="4"/>
      <c r="U53" s="4"/>
      <c r="V53" s="4"/>
      <c r="W53" s="4"/>
      <c r="X53" s="4"/>
      <c r="Y53" s="4"/>
      <c r="Z53" s="147"/>
      <c r="AA53" s="147"/>
      <c r="AB53" s="147"/>
      <c r="AC53" s="147"/>
      <c r="AD53" s="147"/>
      <c r="AE53" s="147"/>
      <c r="AF53" s="147"/>
      <c r="AG53" s="147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t="s">
        <v>46</v>
      </c>
      <c r="B54" t="s">
        <v>47</v>
      </c>
      <c r="C54" s="3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47"/>
      <c r="T54" s="4"/>
      <c r="U54" s="4"/>
      <c r="V54" s="4"/>
      <c r="W54" s="4"/>
      <c r="X54" s="4"/>
      <c r="Y54" s="4"/>
      <c r="Z54" s="147"/>
      <c r="AA54" s="147"/>
      <c r="AB54" s="147"/>
      <c r="AC54" s="147"/>
      <c r="AD54" s="147"/>
      <c r="AE54" s="147"/>
      <c r="AF54" s="147"/>
      <c r="AG54" s="147"/>
      <c r="AH54" s="4"/>
      <c r="AI54" s="4"/>
      <c r="AJ54" s="4"/>
      <c r="AK54" s="4"/>
      <c r="AL54" s="4"/>
      <c r="AM54" s="4"/>
      <c r="AN54" s="4"/>
      <c r="AO54" s="4"/>
    </row>
    <row r="55" spans="3:4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47"/>
      <c r="T55" s="4"/>
      <c r="U55" s="4"/>
      <c r="V55" s="4"/>
      <c r="W55" s="4"/>
      <c r="X55" s="4"/>
      <c r="Y55" s="4"/>
      <c r="Z55" s="147"/>
      <c r="AA55" s="147"/>
      <c r="AB55" s="147"/>
      <c r="AC55" s="147"/>
      <c r="AD55" s="147"/>
      <c r="AE55" s="147"/>
      <c r="AF55" s="147"/>
      <c r="AG55" s="147"/>
      <c r="AH55" s="4"/>
      <c r="AI55" s="4"/>
      <c r="AJ55" s="4"/>
      <c r="AK55" s="4"/>
      <c r="AL55" s="4"/>
      <c r="AM55" s="4"/>
      <c r="AN55" s="4"/>
      <c r="AO55" s="4"/>
    </row>
    <row r="56" spans="3:4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47"/>
      <c r="T56" s="4"/>
      <c r="U56" s="4"/>
      <c r="V56" s="4"/>
      <c r="W56" s="4"/>
      <c r="X56" s="4"/>
      <c r="Y56" s="4"/>
      <c r="Z56" s="147"/>
      <c r="AA56" s="147"/>
      <c r="AB56" s="147"/>
      <c r="AC56" s="147"/>
      <c r="AD56" s="147"/>
      <c r="AE56" s="147"/>
      <c r="AF56" s="147"/>
      <c r="AG56" s="147"/>
      <c r="AH56" s="4"/>
      <c r="AI56" s="4"/>
      <c r="AJ56" s="4"/>
      <c r="AK56" s="4"/>
      <c r="AL56" s="4"/>
      <c r="AM56" s="4"/>
      <c r="AN56" s="4"/>
      <c r="AO56" s="4"/>
    </row>
    <row r="57" spans="3:4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47"/>
      <c r="T57" s="4"/>
      <c r="U57" s="4"/>
      <c r="V57" s="4"/>
      <c r="W57" s="4"/>
      <c r="X57" s="4"/>
      <c r="Y57" s="4"/>
      <c r="Z57" s="147"/>
      <c r="AA57" s="147"/>
      <c r="AB57" s="147"/>
      <c r="AC57" s="147"/>
      <c r="AD57" s="147"/>
      <c r="AE57" s="147"/>
      <c r="AF57" s="147"/>
      <c r="AG57" s="147"/>
      <c r="AH57" s="4"/>
      <c r="AI57" s="4"/>
      <c r="AJ57" s="4"/>
      <c r="AK57" s="4"/>
      <c r="AL57" s="4"/>
      <c r="AM57" s="4"/>
      <c r="AN57" s="4"/>
      <c r="AO57" s="4"/>
    </row>
    <row r="58" spans="3:4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47"/>
      <c r="T58" s="4"/>
      <c r="U58" s="4"/>
      <c r="V58" s="4"/>
      <c r="W58" s="4"/>
      <c r="X58" s="4"/>
      <c r="Y58" s="4"/>
      <c r="Z58" s="147"/>
      <c r="AA58" s="147"/>
      <c r="AB58" s="147"/>
      <c r="AC58" s="147"/>
      <c r="AD58" s="147"/>
      <c r="AE58" s="147"/>
      <c r="AF58" s="147"/>
      <c r="AG58" s="147"/>
      <c r="AH58" s="4"/>
      <c r="AI58" s="4"/>
      <c r="AJ58" s="4"/>
      <c r="AK58" s="4"/>
      <c r="AL58" s="4"/>
      <c r="AM58" s="4"/>
      <c r="AN58" s="4"/>
      <c r="AO58" s="4"/>
    </row>
    <row r="59" spans="3:4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47"/>
      <c r="T59" s="4"/>
      <c r="U59" s="4"/>
      <c r="V59" s="4"/>
      <c r="W59" s="4"/>
      <c r="X59" s="4"/>
      <c r="Y59" s="4"/>
      <c r="Z59" s="147"/>
      <c r="AA59" s="147"/>
      <c r="AB59" s="147"/>
      <c r="AC59" s="147"/>
      <c r="AD59" s="147"/>
      <c r="AE59" s="147"/>
      <c r="AF59" s="147"/>
      <c r="AG59" s="147"/>
      <c r="AH59" s="4"/>
      <c r="AI59" s="4"/>
      <c r="AJ59" s="4"/>
      <c r="AK59" s="4"/>
      <c r="AL59" s="4"/>
      <c r="AM59" s="4"/>
      <c r="AN59" s="4"/>
      <c r="AO59" s="4"/>
    </row>
    <row r="60" spans="3:4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47"/>
      <c r="T60" s="4"/>
      <c r="U60" s="4"/>
      <c r="V60" s="4"/>
      <c r="W60" s="4"/>
      <c r="X60" s="4"/>
      <c r="Y60" s="4"/>
      <c r="Z60" s="147"/>
      <c r="AA60" s="147"/>
      <c r="AB60" s="147"/>
      <c r="AC60" s="147"/>
      <c r="AD60" s="147"/>
      <c r="AE60" s="147"/>
      <c r="AF60" s="147"/>
      <c r="AG60" s="147"/>
      <c r="AH60" s="4"/>
      <c r="AI60" s="4"/>
      <c r="AJ60" s="4"/>
      <c r="AK60" s="4"/>
      <c r="AL60" s="4"/>
      <c r="AM60" s="4"/>
      <c r="AN60" s="4"/>
      <c r="AO60" s="4"/>
    </row>
    <row r="61" spans="3:4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47"/>
      <c r="T61" s="4"/>
      <c r="U61" s="4"/>
      <c r="V61" s="4"/>
      <c r="W61" s="4"/>
      <c r="X61" s="4"/>
      <c r="Y61" s="4"/>
      <c r="Z61" s="147"/>
      <c r="AA61" s="147"/>
      <c r="AB61" s="147"/>
      <c r="AC61" s="147"/>
      <c r="AD61" s="147"/>
      <c r="AE61" s="147"/>
      <c r="AF61" s="147"/>
      <c r="AG61" s="147"/>
      <c r="AH61" s="4"/>
      <c r="AI61" s="4"/>
      <c r="AJ61" s="4"/>
      <c r="AK61" s="4"/>
      <c r="AL61" s="4"/>
      <c r="AM61" s="4"/>
      <c r="AN61" s="4"/>
      <c r="AO61" s="4"/>
    </row>
    <row r="62" spans="3:4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47"/>
      <c r="T62" s="4"/>
      <c r="U62" s="4"/>
      <c r="V62" s="4"/>
      <c r="W62" s="4"/>
      <c r="X62" s="4"/>
      <c r="Y62" s="4"/>
      <c r="Z62" s="147"/>
      <c r="AA62" s="147"/>
      <c r="AB62" s="147"/>
      <c r="AC62" s="147"/>
      <c r="AD62" s="147"/>
      <c r="AE62" s="147"/>
      <c r="AF62" s="147"/>
      <c r="AG62" s="147"/>
      <c r="AH62" s="4"/>
      <c r="AI62" s="4"/>
      <c r="AJ62" s="4"/>
      <c r="AK62" s="4"/>
      <c r="AL62" s="4"/>
      <c r="AM62" s="4"/>
      <c r="AN62" s="4"/>
      <c r="AO62" s="4"/>
    </row>
    <row r="63" spans="3:4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47"/>
      <c r="T63" s="4"/>
      <c r="U63" s="4"/>
      <c r="V63" s="4"/>
      <c r="W63" s="4"/>
      <c r="X63" s="4"/>
      <c r="Y63" s="4"/>
      <c r="Z63" s="147"/>
      <c r="AA63" s="147"/>
      <c r="AB63" s="147"/>
      <c r="AC63" s="147"/>
      <c r="AD63" s="147"/>
      <c r="AE63" s="147"/>
      <c r="AF63" s="147"/>
      <c r="AG63" s="147"/>
      <c r="AH63" s="4"/>
      <c r="AI63" s="4"/>
      <c r="AJ63" s="4"/>
      <c r="AK63" s="4"/>
      <c r="AL63" s="4"/>
      <c r="AM63" s="4"/>
      <c r="AN63" s="4"/>
      <c r="AO63" s="4"/>
    </row>
    <row r="64" spans="3:4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47"/>
      <c r="T64" s="4"/>
      <c r="U64" s="4"/>
      <c r="V64" s="4"/>
      <c r="W64" s="4"/>
      <c r="X64" s="4"/>
      <c r="Y64" s="4"/>
      <c r="Z64" s="147"/>
      <c r="AA64" s="147"/>
      <c r="AB64" s="147"/>
      <c r="AC64" s="147"/>
      <c r="AD64" s="147"/>
      <c r="AE64" s="147"/>
      <c r="AF64" s="147"/>
      <c r="AG64" s="147"/>
      <c r="AH64" s="4"/>
      <c r="AI64" s="4"/>
      <c r="AJ64" s="4"/>
      <c r="AK64" s="4"/>
      <c r="AL64" s="4"/>
      <c r="AM64" s="4"/>
      <c r="AN64" s="4"/>
      <c r="AO64" s="4"/>
    </row>
    <row r="65" spans="3:4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47"/>
      <c r="T65" s="4"/>
      <c r="U65" s="4"/>
      <c r="V65" s="4"/>
      <c r="W65" s="4"/>
      <c r="X65" s="4"/>
      <c r="Y65" s="4"/>
      <c r="Z65" s="147"/>
      <c r="AA65" s="147"/>
      <c r="AB65" s="147"/>
      <c r="AC65" s="147"/>
      <c r="AD65" s="147"/>
      <c r="AE65" s="147"/>
      <c r="AF65" s="147"/>
      <c r="AG65" s="147"/>
      <c r="AH65" s="4"/>
      <c r="AI65" s="4"/>
      <c r="AJ65" s="4"/>
      <c r="AK65" s="4"/>
      <c r="AL65" s="4"/>
      <c r="AM65" s="4"/>
      <c r="AN65" s="4"/>
      <c r="AO65" s="4"/>
    </row>
    <row r="66" spans="3:4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47"/>
      <c r="T66" s="4"/>
      <c r="U66" s="4"/>
      <c r="V66" s="4"/>
      <c r="W66" s="4"/>
      <c r="X66" s="4"/>
      <c r="Y66" s="4"/>
      <c r="Z66" s="147"/>
      <c r="AA66" s="147"/>
      <c r="AB66" s="147"/>
      <c r="AC66" s="147"/>
      <c r="AD66" s="147"/>
      <c r="AE66" s="147"/>
      <c r="AF66" s="147"/>
      <c r="AG66" s="147"/>
      <c r="AH66" s="4"/>
      <c r="AI66" s="4"/>
      <c r="AJ66" s="4"/>
      <c r="AK66" s="4"/>
      <c r="AL66" s="4"/>
      <c r="AM66" s="4"/>
      <c r="AN66" s="4"/>
      <c r="AO66" s="4"/>
    </row>
    <row r="67" spans="3:4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47"/>
      <c r="T67" s="4"/>
      <c r="U67" s="4"/>
      <c r="V67" s="4"/>
      <c r="W67" s="4"/>
      <c r="X67" s="4"/>
      <c r="Y67" s="4"/>
      <c r="Z67" s="147"/>
      <c r="AA67" s="147"/>
      <c r="AB67" s="147"/>
      <c r="AC67" s="147"/>
      <c r="AD67" s="147"/>
      <c r="AE67" s="147"/>
      <c r="AF67" s="147"/>
      <c r="AG67" s="147"/>
      <c r="AH67" s="4"/>
      <c r="AI67" s="4"/>
      <c r="AJ67" s="4"/>
      <c r="AK67" s="4"/>
      <c r="AL67" s="4"/>
      <c r="AM67" s="4"/>
      <c r="AN67" s="4"/>
      <c r="AO67" s="4"/>
    </row>
    <row r="68" spans="19:33" ht="12.75">
      <c r="S68" s="92"/>
      <c r="Z68" s="92"/>
      <c r="AA68" s="92"/>
      <c r="AB68" s="92"/>
      <c r="AC68" s="92"/>
      <c r="AD68" s="92"/>
      <c r="AE68" s="92"/>
      <c r="AF68" s="92"/>
      <c r="AG68" s="92"/>
    </row>
    <row r="69" spans="19:33" ht="12.75">
      <c r="S69" s="92"/>
      <c r="Z69" s="92"/>
      <c r="AA69" s="92"/>
      <c r="AB69" s="92"/>
      <c r="AC69" s="92"/>
      <c r="AD69" s="92"/>
      <c r="AE69" s="92"/>
      <c r="AF69" s="92"/>
      <c r="AG69" s="92"/>
    </row>
    <row r="70" spans="19:33" ht="12.75">
      <c r="S70" s="92"/>
      <c r="Z70" s="92"/>
      <c r="AA70" s="92"/>
      <c r="AB70" s="92"/>
      <c r="AC70" s="92"/>
      <c r="AD70" s="92"/>
      <c r="AE70" s="92"/>
      <c r="AF70" s="92"/>
      <c r="AG70" s="92"/>
    </row>
    <row r="71" spans="19:33" ht="12.75">
      <c r="S71" s="92"/>
      <c r="Z71" s="92"/>
      <c r="AA71" s="92"/>
      <c r="AB71" s="92"/>
      <c r="AC71" s="92"/>
      <c r="AD71" s="92"/>
      <c r="AE71" s="92"/>
      <c r="AF71" s="92"/>
      <c r="AG71" s="92"/>
    </row>
    <row r="72" spans="19:33" ht="12.75">
      <c r="S72" s="92"/>
      <c r="Z72" s="92"/>
      <c r="AA72" s="92"/>
      <c r="AB72" s="92"/>
      <c r="AC72" s="92"/>
      <c r="AD72" s="92"/>
      <c r="AE72" s="92"/>
      <c r="AF72" s="92"/>
      <c r="AG72" s="92"/>
    </row>
    <row r="73" spans="19:33" ht="12.75">
      <c r="S73" s="92"/>
      <c r="Z73" s="92"/>
      <c r="AA73" s="92"/>
      <c r="AB73" s="92"/>
      <c r="AC73" s="92"/>
      <c r="AD73" s="92"/>
      <c r="AE73" s="92"/>
      <c r="AF73" s="92"/>
      <c r="AG73" s="92"/>
    </row>
    <row r="74" spans="19:33" ht="12.75">
      <c r="S74" s="92"/>
      <c r="Z74" s="92"/>
      <c r="AA74" s="92"/>
      <c r="AB74" s="92"/>
      <c r="AC74" s="92"/>
      <c r="AD74" s="92"/>
      <c r="AE74" s="92"/>
      <c r="AF74" s="92"/>
      <c r="AG74" s="92"/>
    </row>
    <row r="75" spans="30:33" ht="12.75">
      <c r="AD75" s="92"/>
      <c r="AE75" s="92"/>
      <c r="AF75" s="92"/>
      <c r="AG75" s="92"/>
    </row>
    <row r="76" spans="30:33" ht="12.75">
      <c r="AD76" s="92"/>
      <c r="AE76" s="92"/>
      <c r="AF76" s="92"/>
      <c r="AG76" s="92"/>
    </row>
    <row r="77" spans="30:33" ht="12.75">
      <c r="AD77" s="92"/>
      <c r="AE77" s="92"/>
      <c r="AF77" s="92"/>
      <c r="AG77" s="92"/>
    </row>
    <row r="78" spans="30:33" ht="12.75">
      <c r="AD78" s="92"/>
      <c r="AE78" s="92"/>
      <c r="AF78" s="92"/>
      <c r="AG78" s="92"/>
    </row>
    <row r="79" spans="30:33" ht="12.75">
      <c r="AD79" s="92"/>
      <c r="AE79" s="92"/>
      <c r="AF79" s="92"/>
      <c r="AG79" s="92"/>
    </row>
    <row r="80" spans="30:33" ht="12.75">
      <c r="AD80" s="92"/>
      <c r="AE80" s="92"/>
      <c r="AF80" s="92"/>
      <c r="AG80" s="92"/>
    </row>
    <row r="81" spans="30:33" ht="12.75">
      <c r="AD81" s="92"/>
      <c r="AE81" s="92"/>
      <c r="AF81" s="92"/>
      <c r="AG81" s="92"/>
    </row>
    <row r="82" spans="30:33" ht="12.75">
      <c r="AD82" s="92"/>
      <c r="AE82" s="92"/>
      <c r="AF82" s="92"/>
      <c r="AG82" s="92"/>
    </row>
    <row r="83" spans="30:33" ht="12.75">
      <c r="AD83" s="92"/>
      <c r="AE83" s="92"/>
      <c r="AF83" s="92"/>
      <c r="AG83" s="92"/>
    </row>
    <row r="84" spans="30:33" ht="12.75">
      <c r="AD84" s="92"/>
      <c r="AE84" s="92"/>
      <c r="AF84" s="92"/>
      <c r="AG84" s="92"/>
    </row>
    <row r="85" spans="30:33" ht="12.75">
      <c r="AD85" s="92"/>
      <c r="AE85" s="92"/>
      <c r="AF85" s="92"/>
      <c r="AG85" s="92"/>
    </row>
  </sheetData>
  <printOptions horizontalCentered="1"/>
  <pageMargins left="0" right="0" top="0.5905511811023623" bottom="0" header="0.9055118110236221" footer="0.5118110236220472"/>
  <pageSetup fitToHeight="1" fitToWidth="1" horizontalDpi="600" verticalDpi="600" orientation="landscape" paperSize="9" scale="47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75" zoomScaleNormal="75" workbookViewId="0" topLeftCell="N1">
      <selection activeCell="AE2" sqref="AE2"/>
    </sheetView>
  </sheetViews>
  <sheetFormatPr defaultColWidth="9.125" defaultRowHeight="12.75"/>
  <cols>
    <col min="1" max="1" width="7.375" style="0" customWidth="1"/>
    <col min="2" max="2" width="18.625" style="0" customWidth="1"/>
    <col min="3" max="4" width="9.625" style="0" customWidth="1"/>
    <col min="5" max="5" width="9.375" style="0" customWidth="1"/>
    <col min="6" max="6" width="8.25390625" style="0" customWidth="1"/>
    <col min="7" max="8" width="10.25390625" style="0" customWidth="1"/>
    <col min="9" max="10" width="10.625" style="0" customWidth="1"/>
    <col min="11" max="11" width="10.75390625" style="0" customWidth="1"/>
    <col min="12" max="12" width="8.75390625" style="0" customWidth="1"/>
    <col min="13" max="13" width="7.875" style="0" customWidth="1"/>
    <col min="14" max="14" width="8.75390625" style="0" customWidth="1"/>
    <col min="15" max="16" width="9.875" style="0" customWidth="1"/>
    <col min="17" max="18" width="11.625" style="0" customWidth="1"/>
    <col min="19" max="19" width="11.625" style="0" hidden="1" customWidth="1"/>
    <col min="20" max="20" width="12.00390625" style="0" customWidth="1"/>
    <col min="21" max="21" width="8.625" style="0" customWidth="1"/>
    <col min="22" max="22" width="10.00390625" style="0" customWidth="1"/>
    <col min="23" max="23" width="12.00390625" style="0" customWidth="1"/>
    <col min="24" max="24" width="10.75390625" style="0" customWidth="1"/>
    <col min="31" max="31" width="12.00390625" style="0" customWidth="1"/>
  </cols>
  <sheetData>
    <row r="1" spans="2:19" ht="18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31" ht="18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R2" s="6"/>
      <c r="S2" s="6"/>
      <c r="AE2" s="1072" t="s">
        <v>182</v>
      </c>
    </row>
    <row r="3" spans="2:24" ht="18"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X3" s="204"/>
    </row>
    <row r="4" spans="2:19" ht="18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ht="18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="369" customFormat="1" ht="18">
      <c r="B6" s="370" t="s">
        <v>158</v>
      </c>
    </row>
    <row r="7" spans="2:19" ht="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41" ht="13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62"/>
      <c r="B9" s="37" t="s">
        <v>0</v>
      </c>
      <c r="C9" s="50" t="s">
        <v>1</v>
      </c>
      <c r="D9" s="20" t="s">
        <v>2</v>
      </c>
      <c r="E9" s="20"/>
      <c r="F9" s="20"/>
      <c r="G9" s="19"/>
      <c r="H9" s="15" t="s">
        <v>50</v>
      </c>
      <c r="I9" s="8"/>
      <c r="J9" s="8"/>
      <c r="K9" s="8"/>
      <c r="L9" s="9"/>
      <c r="M9" s="8"/>
      <c r="N9" s="8"/>
      <c r="O9" s="8"/>
      <c r="P9" s="9"/>
      <c r="Q9" s="394" t="s">
        <v>58</v>
      </c>
      <c r="R9" s="387"/>
      <c r="S9" s="466"/>
      <c r="T9" s="569" t="s">
        <v>4</v>
      </c>
      <c r="U9" s="19" t="s">
        <v>5</v>
      </c>
      <c r="V9" s="15"/>
      <c r="W9" s="15"/>
      <c r="X9" s="143"/>
      <c r="Y9" s="15"/>
      <c r="Z9" s="649"/>
      <c r="AA9" s="649"/>
      <c r="AB9" s="649"/>
      <c r="AC9" s="649"/>
      <c r="AD9" s="649"/>
      <c r="AE9" s="650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31" s="971" customFormat="1" ht="12.75">
      <c r="A10" s="950" t="s">
        <v>6</v>
      </c>
      <c r="B10" s="950"/>
      <c r="C10" s="951"/>
      <c r="D10" s="952" t="s">
        <v>7</v>
      </c>
      <c r="E10" s="953"/>
      <c r="F10" s="954"/>
      <c r="G10" s="955"/>
      <c r="H10" s="956" t="s">
        <v>8</v>
      </c>
      <c r="I10" s="957"/>
      <c r="J10" s="957"/>
      <c r="K10" s="958"/>
      <c r="L10" s="959" t="s">
        <v>9</v>
      </c>
      <c r="M10" s="960" t="s">
        <v>10</v>
      </c>
      <c r="N10" s="961" t="s">
        <v>11</v>
      </c>
      <c r="O10" s="962" t="s">
        <v>11</v>
      </c>
      <c r="P10" s="963" t="s">
        <v>12</v>
      </c>
      <c r="Q10" s="964" t="s">
        <v>57</v>
      </c>
      <c r="R10" s="251"/>
      <c r="S10" s="965" t="s">
        <v>56</v>
      </c>
      <c r="T10" s="966"/>
      <c r="U10" s="967" t="s">
        <v>68</v>
      </c>
      <c r="V10" s="967" t="s">
        <v>59</v>
      </c>
      <c r="W10" s="968" t="s">
        <v>69</v>
      </c>
      <c r="X10" s="968" t="s">
        <v>68</v>
      </c>
      <c r="Y10" s="968" t="s">
        <v>4</v>
      </c>
      <c r="Z10" s="969" t="s">
        <v>60</v>
      </c>
      <c r="AA10" s="969" t="s">
        <v>60</v>
      </c>
      <c r="AB10" s="970" t="s">
        <v>70</v>
      </c>
      <c r="AC10" s="970" t="s">
        <v>20</v>
      </c>
      <c r="AD10" s="970" t="s">
        <v>71</v>
      </c>
      <c r="AE10" s="970" t="s">
        <v>71</v>
      </c>
    </row>
    <row r="11" spans="1:41" ht="12.75">
      <c r="A11" s="5" t="s">
        <v>13</v>
      </c>
      <c r="B11" s="5"/>
      <c r="C11" s="41"/>
      <c r="D11" s="27" t="s">
        <v>14</v>
      </c>
      <c r="E11" s="84" t="s">
        <v>15</v>
      </c>
      <c r="F11" s="39"/>
      <c r="G11" s="53"/>
      <c r="H11" s="27"/>
      <c r="I11" s="98" t="s">
        <v>16</v>
      </c>
      <c r="J11" s="562"/>
      <c r="K11" s="96"/>
      <c r="L11" s="43"/>
      <c r="M11" s="1" t="s">
        <v>17</v>
      </c>
      <c r="N11" s="1" t="s">
        <v>18</v>
      </c>
      <c r="O11" s="54" t="s">
        <v>53</v>
      </c>
      <c r="P11" s="330" t="s">
        <v>48</v>
      </c>
      <c r="Q11" s="165" t="s">
        <v>19</v>
      </c>
      <c r="R11" s="278" t="s">
        <v>5</v>
      </c>
      <c r="S11" s="21" t="s">
        <v>27</v>
      </c>
      <c r="T11" s="21"/>
      <c r="U11" s="558" t="s">
        <v>72</v>
      </c>
      <c r="V11" s="558" t="s">
        <v>61</v>
      </c>
      <c r="W11" s="565" t="s">
        <v>73</v>
      </c>
      <c r="X11" s="565" t="s">
        <v>74</v>
      </c>
      <c r="Y11" s="565" t="s">
        <v>75</v>
      </c>
      <c r="Z11" s="645" t="s">
        <v>76</v>
      </c>
      <c r="AA11" s="645" t="s">
        <v>77</v>
      </c>
      <c r="AB11" s="559" t="s">
        <v>78</v>
      </c>
      <c r="AC11" s="559" t="s">
        <v>62</v>
      </c>
      <c r="AD11" s="559" t="s">
        <v>79</v>
      </c>
      <c r="AE11" s="559" t="s">
        <v>80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.75">
      <c r="A12" s="5" t="s">
        <v>21</v>
      </c>
      <c r="B12" s="18" t="s">
        <v>22</v>
      </c>
      <c r="C12" s="41"/>
      <c r="D12" s="27" t="s">
        <v>23</v>
      </c>
      <c r="E12" s="25" t="s">
        <v>19</v>
      </c>
      <c r="F12" s="23" t="s">
        <v>7</v>
      </c>
      <c r="G12" s="55" t="s">
        <v>19</v>
      </c>
      <c r="H12" s="53" t="s">
        <v>19</v>
      </c>
      <c r="I12" s="25" t="s">
        <v>24</v>
      </c>
      <c r="J12" s="449" t="s">
        <v>66</v>
      </c>
      <c r="K12" s="449" t="s">
        <v>25</v>
      </c>
      <c r="L12" s="54"/>
      <c r="M12" s="30"/>
      <c r="N12" s="1" t="s">
        <v>26</v>
      </c>
      <c r="O12" s="54" t="s">
        <v>52</v>
      </c>
      <c r="P12" s="330" t="s">
        <v>27</v>
      </c>
      <c r="Q12" s="55" t="s">
        <v>28</v>
      </c>
      <c r="R12" s="270" t="s">
        <v>23</v>
      </c>
      <c r="S12" s="468" t="s">
        <v>52</v>
      </c>
      <c r="T12" s="21" t="s">
        <v>19</v>
      </c>
      <c r="U12" s="558" t="s">
        <v>81</v>
      </c>
      <c r="V12" s="558" t="s">
        <v>29</v>
      </c>
      <c r="W12" s="565" t="s">
        <v>82</v>
      </c>
      <c r="X12" s="565" t="s">
        <v>83</v>
      </c>
      <c r="Y12" s="565" t="s">
        <v>84</v>
      </c>
      <c r="Z12" s="645" t="s">
        <v>63</v>
      </c>
      <c r="AA12" s="645" t="s">
        <v>85</v>
      </c>
      <c r="AB12" s="559" t="s">
        <v>86</v>
      </c>
      <c r="AC12" s="559" t="s">
        <v>34</v>
      </c>
      <c r="AD12" s="559" t="s">
        <v>87</v>
      </c>
      <c r="AE12" s="559" t="s">
        <v>88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3.5" thickBot="1">
      <c r="A13" s="63" t="s">
        <v>30</v>
      </c>
      <c r="B13" s="38" t="s">
        <v>31</v>
      </c>
      <c r="C13" s="56" t="s">
        <v>19</v>
      </c>
      <c r="D13" s="28" t="s">
        <v>32</v>
      </c>
      <c r="E13" s="26"/>
      <c r="F13" s="24" t="s">
        <v>33</v>
      </c>
      <c r="G13" s="57"/>
      <c r="H13" s="448"/>
      <c r="I13" s="26"/>
      <c r="J13" s="26" t="s">
        <v>67</v>
      </c>
      <c r="K13" s="450"/>
      <c r="L13" s="29"/>
      <c r="M13" s="26"/>
      <c r="N13" s="3"/>
      <c r="O13" s="331" t="s">
        <v>28</v>
      </c>
      <c r="P13" s="332"/>
      <c r="Q13" s="57"/>
      <c r="R13" s="271" t="s">
        <v>27</v>
      </c>
      <c r="S13" s="56" t="s">
        <v>28</v>
      </c>
      <c r="T13" s="56"/>
      <c r="U13" s="560"/>
      <c r="V13" s="560"/>
      <c r="W13" s="561" t="s">
        <v>89</v>
      </c>
      <c r="X13" s="561" t="s">
        <v>90</v>
      </c>
      <c r="Y13" s="561" t="s">
        <v>91</v>
      </c>
      <c r="Z13" s="561" t="s">
        <v>64</v>
      </c>
      <c r="AA13" s="561" t="s">
        <v>92</v>
      </c>
      <c r="AB13" s="561" t="s">
        <v>93</v>
      </c>
      <c r="AC13" s="560"/>
      <c r="AD13" s="561" t="s">
        <v>94</v>
      </c>
      <c r="AE13" s="561" t="s">
        <v>95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.75">
      <c r="A14" s="65"/>
      <c r="B14" s="16" t="s">
        <v>96</v>
      </c>
      <c r="C14" s="120">
        <f>D14+E14</f>
        <v>180066</v>
      </c>
      <c r="D14" s="121">
        <v>180066</v>
      </c>
      <c r="E14" s="122">
        <v>0</v>
      </c>
      <c r="F14" s="123">
        <v>0</v>
      </c>
      <c r="G14" s="123">
        <f>H14+L14+M14+N14+O14+P14</f>
        <v>1525553</v>
      </c>
      <c r="H14" s="121">
        <f aca="true" t="shared" si="0" ref="H14:H19">I14+K14</f>
        <v>661347</v>
      </c>
      <c r="I14" s="122">
        <v>643482</v>
      </c>
      <c r="J14" s="124">
        <v>0</v>
      </c>
      <c r="K14" s="124">
        <v>17865</v>
      </c>
      <c r="L14" s="124">
        <v>231471</v>
      </c>
      <c r="M14" s="122">
        <v>12877</v>
      </c>
      <c r="N14" s="124">
        <v>0</v>
      </c>
      <c r="O14" s="123">
        <v>412085</v>
      </c>
      <c r="P14" s="123">
        <v>207773</v>
      </c>
      <c r="Q14" s="121">
        <f aca="true" t="shared" si="1" ref="Q14:Q44">P14+R14</f>
        <v>251600</v>
      </c>
      <c r="R14" s="274">
        <v>43827</v>
      </c>
      <c r="S14" s="277">
        <v>0</v>
      </c>
      <c r="T14" s="125">
        <f>G14+R14</f>
        <v>1569380</v>
      </c>
      <c r="U14" s="274">
        <v>0</v>
      </c>
      <c r="V14" s="459"/>
      <c r="W14" s="122">
        <v>0</v>
      </c>
      <c r="X14" s="144">
        <v>1569380</v>
      </c>
      <c r="Y14" s="144"/>
      <c r="Z14" s="274"/>
      <c r="AA14" s="459"/>
      <c r="AB14" s="122"/>
      <c r="AC14" s="144"/>
      <c r="AD14" s="144"/>
      <c r="AE14" s="123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>
      <c r="A15" s="64"/>
      <c r="B15" s="91" t="s">
        <v>35</v>
      </c>
      <c r="C15" s="87"/>
      <c r="D15" s="85"/>
      <c r="E15" s="60"/>
      <c r="F15" s="14"/>
      <c r="G15" s="14">
        <f>H15+L15+M15+N15+O15</f>
        <v>0</v>
      </c>
      <c r="H15" s="85">
        <f t="shared" si="0"/>
        <v>0</v>
      </c>
      <c r="I15" s="60"/>
      <c r="J15" s="59"/>
      <c r="K15" s="59"/>
      <c r="L15" s="59"/>
      <c r="M15" s="60"/>
      <c r="N15" s="59"/>
      <c r="O15" s="14"/>
      <c r="P15" s="14"/>
      <c r="Q15" s="259">
        <f t="shared" si="1"/>
        <v>0</v>
      </c>
      <c r="R15" s="260"/>
      <c r="S15" s="470"/>
      <c r="T15" s="40">
        <f aca="true" t="shared" si="2" ref="T15:T29">R15+G15</f>
        <v>0</v>
      </c>
      <c r="U15" s="334"/>
      <c r="V15" s="499"/>
      <c r="W15" s="60"/>
      <c r="X15" s="14"/>
      <c r="Y15" s="14"/>
      <c r="Z15" s="334"/>
      <c r="AA15" s="499"/>
      <c r="AB15" s="60"/>
      <c r="AC15" s="14"/>
      <c r="AD15" s="14"/>
      <c r="AE15" s="1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>
      <c r="A16" s="175">
        <v>3</v>
      </c>
      <c r="B16" s="91" t="s">
        <v>98</v>
      </c>
      <c r="C16" s="581"/>
      <c r="D16" s="582"/>
      <c r="E16" s="583"/>
      <c r="F16" s="584"/>
      <c r="G16" s="584">
        <f>H16+L16+M16+N16+O16</f>
        <v>1511</v>
      </c>
      <c r="H16" s="582">
        <f t="shared" si="0"/>
        <v>1103</v>
      </c>
      <c r="I16" s="583">
        <v>1103</v>
      </c>
      <c r="J16" s="585"/>
      <c r="K16" s="585"/>
      <c r="L16" s="585">
        <v>386</v>
      </c>
      <c r="M16" s="583">
        <v>22</v>
      </c>
      <c r="N16" s="585"/>
      <c r="O16" s="584"/>
      <c r="P16" s="584"/>
      <c r="Q16" s="586">
        <f t="shared" si="1"/>
        <v>0</v>
      </c>
      <c r="R16" s="580"/>
      <c r="S16" s="440"/>
      <c r="T16" s="719">
        <f t="shared" si="2"/>
        <v>1511</v>
      </c>
      <c r="U16" s="334"/>
      <c r="V16" s="499"/>
      <c r="W16" s="60"/>
      <c r="X16" s="148">
        <v>1511</v>
      </c>
      <c r="Y16" s="148"/>
      <c r="Z16" s="334"/>
      <c r="AA16" s="499"/>
      <c r="AB16" s="60"/>
      <c r="AC16" s="148"/>
      <c r="AD16" s="148"/>
      <c r="AE16" s="1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>
      <c r="A17" s="536">
        <v>3</v>
      </c>
      <c r="B17" s="91" t="s">
        <v>100</v>
      </c>
      <c r="C17" s="87"/>
      <c r="D17" s="85"/>
      <c r="E17" s="60"/>
      <c r="F17" s="14"/>
      <c r="G17" s="14">
        <f>H17+L17+M17+N17+O17+P17</f>
        <v>12400</v>
      </c>
      <c r="H17" s="402">
        <f t="shared" si="0"/>
        <v>0</v>
      </c>
      <c r="I17" s="384"/>
      <c r="J17" s="403"/>
      <c r="K17" s="403"/>
      <c r="L17" s="403"/>
      <c r="M17" s="384"/>
      <c r="N17" s="59"/>
      <c r="O17" s="14"/>
      <c r="P17" s="14">
        <v>12400</v>
      </c>
      <c r="Q17" s="58">
        <f t="shared" si="1"/>
        <v>27700</v>
      </c>
      <c r="R17" s="35">
        <v>15300</v>
      </c>
      <c r="S17" s="420"/>
      <c r="T17" s="720">
        <f t="shared" si="2"/>
        <v>27700</v>
      </c>
      <c r="U17" s="334"/>
      <c r="V17" s="500"/>
      <c r="W17" s="509"/>
      <c r="X17" s="145">
        <v>27700</v>
      </c>
      <c r="Y17" s="145"/>
      <c r="Z17" s="334"/>
      <c r="AA17" s="500"/>
      <c r="AB17" s="509"/>
      <c r="AC17" s="145"/>
      <c r="AD17" s="145"/>
      <c r="AE17" s="1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>
      <c r="A18" s="396">
        <v>3</v>
      </c>
      <c r="B18" s="91" t="s">
        <v>103</v>
      </c>
      <c r="C18" s="12"/>
      <c r="D18" s="58"/>
      <c r="E18" s="22"/>
      <c r="F18" s="10"/>
      <c r="G18" s="14">
        <f>H18+L18+M18+N18+O18</f>
        <v>-81000</v>
      </c>
      <c r="H18" s="86">
        <f t="shared" si="0"/>
        <v>-16810</v>
      </c>
      <c r="I18" s="34">
        <v>-16810</v>
      </c>
      <c r="J18" s="13"/>
      <c r="K18" s="13"/>
      <c r="L18" s="13">
        <v>-5884</v>
      </c>
      <c r="M18" s="34">
        <v>-336</v>
      </c>
      <c r="N18" s="13"/>
      <c r="O18" s="12">
        <v>-57970</v>
      </c>
      <c r="P18" s="12"/>
      <c r="Q18" s="58">
        <f t="shared" si="1"/>
        <v>0</v>
      </c>
      <c r="R18" s="35"/>
      <c r="S18" s="480"/>
      <c r="T18" s="44">
        <f t="shared" si="2"/>
        <v>-81000</v>
      </c>
      <c r="U18" s="339"/>
      <c r="V18" s="260"/>
      <c r="W18" s="349"/>
      <c r="X18" s="148">
        <v>-81000</v>
      </c>
      <c r="Y18" s="148"/>
      <c r="Z18" s="339"/>
      <c r="AA18" s="260"/>
      <c r="AB18" s="349"/>
      <c r="AC18" s="148"/>
      <c r="AD18" s="148"/>
      <c r="AE18" s="12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3.5" thickBot="1">
      <c r="A19" s="175">
        <v>3</v>
      </c>
      <c r="B19" s="91" t="s">
        <v>104</v>
      </c>
      <c r="C19" s="298"/>
      <c r="D19" s="299"/>
      <c r="E19" s="300"/>
      <c r="F19" s="301"/>
      <c r="G19" s="301">
        <f>H19+L19+M19+N19+O19</f>
        <v>-20850</v>
      </c>
      <c r="H19" s="303">
        <f t="shared" si="0"/>
        <v>0</v>
      </c>
      <c r="I19" s="309"/>
      <c r="J19" s="303"/>
      <c r="K19" s="303"/>
      <c r="L19" s="303"/>
      <c r="M19" s="303"/>
      <c r="N19" s="303"/>
      <c r="O19" s="298">
        <v>-20850</v>
      </c>
      <c r="P19" s="298"/>
      <c r="Q19" s="304">
        <f t="shared" si="1"/>
        <v>20850</v>
      </c>
      <c r="R19" s="305">
        <v>20850</v>
      </c>
      <c r="S19" s="481"/>
      <c r="T19" s="420">
        <f t="shared" si="2"/>
        <v>0</v>
      </c>
      <c r="U19" s="83"/>
      <c r="V19" s="430"/>
      <c r="W19" s="309"/>
      <c r="X19" s="418"/>
      <c r="Y19" s="418"/>
      <c r="Z19" s="83"/>
      <c r="AA19" s="430"/>
      <c r="AB19" s="309"/>
      <c r="AC19" s="418"/>
      <c r="AD19" s="418"/>
      <c r="AE19" s="298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3.5" thickBot="1">
      <c r="A20" s="216"/>
      <c r="B20" s="49" t="s">
        <v>36</v>
      </c>
      <c r="C20" s="153">
        <f>D20+E20</f>
        <v>0</v>
      </c>
      <c r="D20" s="154">
        <f>SUM(D15:D19)</f>
        <v>0</v>
      </c>
      <c r="E20" s="155">
        <f>SUM(E15:E19)</f>
        <v>0</v>
      </c>
      <c r="F20" s="153">
        <f>SUM(F15:F19)</f>
        <v>0</v>
      </c>
      <c r="G20" s="153">
        <f>H20+L20+M20+N20+O20+P20</f>
        <v>-87939</v>
      </c>
      <c r="H20" s="154">
        <f>I20+K20</f>
        <v>-15707</v>
      </c>
      <c r="I20" s="155">
        <f aca="true" t="shared" si="3" ref="I20:N20">SUM(I15:I19)</f>
        <v>-15707</v>
      </c>
      <c r="J20" s="155">
        <f t="shared" si="3"/>
        <v>0</v>
      </c>
      <c r="K20" s="155">
        <f t="shared" si="3"/>
        <v>0</v>
      </c>
      <c r="L20" s="154">
        <f t="shared" si="3"/>
        <v>-5498</v>
      </c>
      <c r="M20" s="154">
        <f t="shared" si="3"/>
        <v>-314</v>
      </c>
      <c r="N20" s="154">
        <f t="shared" si="3"/>
        <v>0</v>
      </c>
      <c r="O20" s="153">
        <f aca="true" t="shared" si="4" ref="O20:T20">SUM(O15:O19)</f>
        <v>-78820</v>
      </c>
      <c r="P20" s="153">
        <f t="shared" si="4"/>
        <v>12400</v>
      </c>
      <c r="Q20" s="166">
        <f t="shared" si="4"/>
        <v>48550</v>
      </c>
      <c r="R20" s="354">
        <f t="shared" si="4"/>
        <v>36150</v>
      </c>
      <c r="S20" s="156">
        <f t="shared" si="4"/>
        <v>0</v>
      </c>
      <c r="T20" s="156">
        <f t="shared" si="4"/>
        <v>-51789</v>
      </c>
      <c r="U20" s="281">
        <f>SUM(U18:U18)</f>
        <v>0</v>
      </c>
      <c r="V20" s="354">
        <f>SUM(V15:V19)</f>
        <v>0</v>
      </c>
      <c r="W20" s="155">
        <f>SUM(W15:W19)</f>
        <v>0</v>
      </c>
      <c r="X20" s="222">
        <f>SUM(X15:X19)</f>
        <v>-51789</v>
      </c>
      <c r="Y20" s="222">
        <f>SUM(Y15:Y19)</f>
        <v>0</v>
      </c>
      <c r="Z20" s="281"/>
      <c r="AA20" s="354"/>
      <c r="AB20" s="155"/>
      <c r="AC20" s="222"/>
      <c r="AD20" s="222"/>
      <c r="AE20" s="153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>
      <c r="A21" s="181">
        <v>3</v>
      </c>
      <c r="B21" s="91" t="s">
        <v>119</v>
      </c>
      <c r="C21" s="206"/>
      <c r="D21" s="207"/>
      <c r="E21" s="207"/>
      <c r="F21" s="206"/>
      <c r="G21" s="206">
        <f aca="true" t="shared" si="5" ref="G21:G30">H21+L21+M21+N21+O21+P21</f>
        <v>36930</v>
      </c>
      <c r="H21" s="207">
        <f aca="true" t="shared" si="6" ref="H21:H26">I21+K21</f>
        <v>0</v>
      </c>
      <c r="I21" s="207"/>
      <c r="J21" s="207"/>
      <c r="K21" s="207"/>
      <c r="L21" s="207"/>
      <c r="M21" s="207"/>
      <c r="N21" s="207"/>
      <c r="O21" s="206"/>
      <c r="P21" s="337">
        <v>36930</v>
      </c>
      <c r="Q21" s="395">
        <f>P21+R21</f>
        <v>123000</v>
      </c>
      <c r="R21" s="455">
        <v>86070</v>
      </c>
      <c r="S21" s="473"/>
      <c r="T21" s="109">
        <f>G21+R21</f>
        <v>123000</v>
      </c>
      <c r="U21" s="296"/>
      <c r="V21" s="336"/>
      <c r="W21" s="384"/>
      <c r="X21" s="347">
        <v>123000</v>
      </c>
      <c r="Y21" s="210"/>
      <c r="Z21" s="414"/>
      <c r="AA21" s="501"/>
      <c r="AB21" s="424"/>
      <c r="AC21" s="210"/>
      <c r="AD21" s="210"/>
      <c r="AE21" s="206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175">
        <v>3</v>
      </c>
      <c r="B22" s="91" t="s">
        <v>128</v>
      </c>
      <c r="C22" s="200"/>
      <c r="D22" s="201"/>
      <c r="E22" s="201"/>
      <c r="F22" s="200"/>
      <c r="G22" s="200">
        <f t="shared" si="5"/>
        <v>-7600</v>
      </c>
      <c r="H22" s="201">
        <f t="shared" si="6"/>
        <v>0</v>
      </c>
      <c r="I22" s="201"/>
      <c r="J22" s="201"/>
      <c r="K22" s="201"/>
      <c r="L22" s="201"/>
      <c r="M22" s="201"/>
      <c r="N22" s="201"/>
      <c r="O22" s="200">
        <v>-30000</v>
      </c>
      <c r="P22" s="200">
        <v>22400</v>
      </c>
      <c r="Q22" s="202">
        <f t="shared" si="1"/>
        <v>30000</v>
      </c>
      <c r="R22" s="442">
        <v>7600</v>
      </c>
      <c r="S22" s="409"/>
      <c r="T22" s="409">
        <f t="shared" si="2"/>
        <v>0</v>
      </c>
      <c r="U22" s="359"/>
      <c r="V22" s="442"/>
      <c r="W22" s="360"/>
      <c r="X22" s="877"/>
      <c r="Y22" s="203"/>
      <c r="Z22" s="359"/>
      <c r="AA22" s="442"/>
      <c r="AB22" s="360"/>
      <c r="AC22" s="203"/>
      <c r="AD22" s="203"/>
      <c r="AE22" s="200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 hidden="1">
      <c r="A23" s="175">
        <v>3</v>
      </c>
      <c r="B23" s="326"/>
      <c r="C23" s="200"/>
      <c r="D23" s="201"/>
      <c r="E23" s="201"/>
      <c r="F23" s="200"/>
      <c r="G23" s="200">
        <f t="shared" si="5"/>
        <v>0</v>
      </c>
      <c r="H23" s="201">
        <f t="shared" si="6"/>
        <v>0</v>
      </c>
      <c r="I23" s="201"/>
      <c r="J23" s="201"/>
      <c r="K23" s="201"/>
      <c r="L23" s="201"/>
      <c r="M23" s="201"/>
      <c r="N23" s="201"/>
      <c r="O23" s="200"/>
      <c r="P23" s="200"/>
      <c r="Q23" s="202">
        <f t="shared" si="1"/>
        <v>0</v>
      </c>
      <c r="R23" s="442"/>
      <c r="S23" s="409"/>
      <c r="T23" s="409">
        <f t="shared" si="2"/>
        <v>0</v>
      </c>
      <c r="U23" s="359"/>
      <c r="V23" s="442"/>
      <c r="W23" s="360"/>
      <c r="X23" s="877"/>
      <c r="Y23" s="203"/>
      <c r="Z23" s="359"/>
      <c r="AA23" s="442"/>
      <c r="AB23" s="360"/>
      <c r="AC23" s="203"/>
      <c r="AD23" s="203"/>
      <c r="AE23" s="200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 hidden="1">
      <c r="A24" s="175">
        <v>3</v>
      </c>
      <c r="B24" s="193"/>
      <c r="C24" s="200"/>
      <c r="D24" s="201"/>
      <c r="E24" s="201"/>
      <c r="F24" s="200"/>
      <c r="G24" s="200">
        <f t="shared" si="5"/>
        <v>0</v>
      </c>
      <c r="H24" s="201">
        <f t="shared" si="6"/>
        <v>0</v>
      </c>
      <c r="I24" s="201"/>
      <c r="J24" s="201"/>
      <c r="K24" s="201"/>
      <c r="L24" s="201"/>
      <c r="M24" s="201"/>
      <c r="N24" s="201"/>
      <c r="O24" s="200"/>
      <c r="P24" s="200"/>
      <c r="Q24" s="202">
        <f t="shared" si="1"/>
        <v>0</v>
      </c>
      <c r="R24" s="442"/>
      <c r="S24" s="409"/>
      <c r="T24" s="409">
        <f t="shared" si="2"/>
        <v>0</v>
      </c>
      <c r="U24" s="359"/>
      <c r="V24" s="442"/>
      <c r="W24" s="360"/>
      <c r="X24" s="877"/>
      <c r="Y24" s="203"/>
      <c r="Z24" s="359"/>
      <c r="AA24" s="442"/>
      <c r="AB24" s="360"/>
      <c r="AC24" s="203"/>
      <c r="AD24" s="203"/>
      <c r="AE24" s="200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 hidden="1">
      <c r="A25" s="175">
        <v>3</v>
      </c>
      <c r="B25" s="193"/>
      <c r="C25" s="200"/>
      <c r="D25" s="201"/>
      <c r="E25" s="201"/>
      <c r="F25" s="200"/>
      <c r="G25" s="200">
        <f t="shared" si="5"/>
        <v>0</v>
      </c>
      <c r="H25" s="201">
        <f t="shared" si="6"/>
        <v>0</v>
      </c>
      <c r="I25" s="201"/>
      <c r="J25" s="201"/>
      <c r="K25" s="201"/>
      <c r="L25" s="201"/>
      <c r="M25" s="201"/>
      <c r="N25" s="201"/>
      <c r="O25" s="200"/>
      <c r="P25" s="200"/>
      <c r="Q25" s="202">
        <f t="shared" si="1"/>
        <v>0</v>
      </c>
      <c r="R25" s="442"/>
      <c r="S25" s="409"/>
      <c r="T25" s="409">
        <f t="shared" si="2"/>
        <v>0</v>
      </c>
      <c r="U25" s="359"/>
      <c r="V25" s="442"/>
      <c r="W25" s="360"/>
      <c r="X25" s="877"/>
      <c r="Y25" s="203"/>
      <c r="Z25" s="359"/>
      <c r="AA25" s="442"/>
      <c r="AB25" s="360"/>
      <c r="AC25" s="203"/>
      <c r="AD25" s="203"/>
      <c r="AE25" s="200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 hidden="1">
      <c r="A26" s="175">
        <v>3</v>
      </c>
      <c r="B26" s="326"/>
      <c r="C26" s="441"/>
      <c r="D26" s="443"/>
      <c r="E26" s="443"/>
      <c r="F26" s="441"/>
      <c r="G26" s="441">
        <f t="shared" si="5"/>
        <v>0</v>
      </c>
      <c r="H26" s="443">
        <f t="shared" si="6"/>
        <v>0</v>
      </c>
      <c r="I26" s="443"/>
      <c r="J26" s="443"/>
      <c r="K26" s="443"/>
      <c r="L26" s="443"/>
      <c r="M26" s="443"/>
      <c r="N26" s="443"/>
      <c r="O26" s="441"/>
      <c r="P26" s="441"/>
      <c r="Q26" s="268">
        <f t="shared" si="1"/>
        <v>0</v>
      </c>
      <c r="R26" s="260"/>
      <c r="S26" s="440"/>
      <c r="T26" s="440">
        <f t="shared" si="2"/>
        <v>0</v>
      </c>
      <c r="U26" s="400"/>
      <c r="V26" s="260"/>
      <c r="W26" s="349"/>
      <c r="X26" s="842"/>
      <c r="Y26" s="148"/>
      <c r="Z26" s="400"/>
      <c r="AA26" s="260"/>
      <c r="AB26" s="349"/>
      <c r="AC26" s="148"/>
      <c r="AD26" s="148"/>
      <c r="AE26" s="441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 hidden="1">
      <c r="A27" s="175">
        <v>3</v>
      </c>
      <c r="B27" s="325"/>
      <c r="C27" s="441"/>
      <c r="D27" s="444"/>
      <c r="E27" s="263"/>
      <c r="F27" s="445"/>
      <c r="G27" s="445">
        <f t="shared" si="5"/>
        <v>0</v>
      </c>
      <c r="H27" s="268">
        <f>I27+K27</f>
        <v>0</v>
      </c>
      <c r="I27" s="349"/>
      <c r="J27" s="443"/>
      <c r="K27" s="443"/>
      <c r="L27" s="443"/>
      <c r="M27" s="349"/>
      <c r="N27" s="443"/>
      <c r="O27" s="441"/>
      <c r="P27" s="441"/>
      <c r="Q27" s="444">
        <f t="shared" si="1"/>
        <v>0</v>
      </c>
      <c r="R27" s="429"/>
      <c r="S27" s="480"/>
      <c r="T27" s="44">
        <f t="shared" si="2"/>
        <v>0</v>
      </c>
      <c r="U27" s="339"/>
      <c r="V27" s="430"/>
      <c r="W27" s="309"/>
      <c r="X27" s="335"/>
      <c r="Y27" s="145"/>
      <c r="Z27" s="339"/>
      <c r="AA27" s="430"/>
      <c r="AB27" s="309"/>
      <c r="AC27" s="145"/>
      <c r="AD27" s="145"/>
      <c r="AE27" s="12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75" customHeight="1" hidden="1" thickBot="1">
      <c r="A28" s="2">
        <v>3</v>
      </c>
      <c r="B28" s="327"/>
      <c r="C28" s="140"/>
      <c r="D28" s="141"/>
      <c r="E28" s="141"/>
      <c r="F28" s="140"/>
      <c r="G28" s="140">
        <f t="shared" si="5"/>
        <v>0</v>
      </c>
      <c r="H28" s="139">
        <v>0</v>
      </c>
      <c r="I28" s="141"/>
      <c r="J28" s="141"/>
      <c r="K28" s="141"/>
      <c r="L28" s="141"/>
      <c r="M28" s="141"/>
      <c r="N28" s="141"/>
      <c r="O28" s="140"/>
      <c r="P28" s="140"/>
      <c r="Q28" s="167">
        <f t="shared" si="1"/>
        <v>0</v>
      </c>
      <c r="R28" s="412"/>
      <c r="S28" s="142"/>
      <c r="T28" s="142">
        <f t="shared" si="2"/>
        <v>0</v>
      </c>
      <c r="U28" s="566"/>
      <c r="V28" s="502"/>
      <c r="W28" s="423"/>
      <c r="X28" s="180"/>
      <c r="Y28" s="180"/>
      <c r="Z28" s="566"/>
      <c r="AA28" s="502"/>
      <c r="AB28" s="423"/>
      <c r="AC28" s="180"/>
      <c r="AD28" s="180"/>
      <c r="AE28" s="180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 customHeight="1" thickBot="1">
      <c r="A29" s="939">
        <v>1</v>
      </c>
      <c r="B29" s="940" t="s">
        <v>138</v>
      </c>
      <c r="C29" s="140"/>
      <c r="D29" s="141"/>
      <c r="E29" s="141"/>
      <c r="F29" s="140"/>
      <c r="G29" s="941">
        <f t="shared" si="5"/>
        <v>-29680</v>
      </c>
      <c r="H29" s="353"/>
      <c r="I29" s="141"/>
      <c r="J29" s="141"/>
      <c r="K29" s="141"/>
      <c r="L29" s="141"/>
      <c r="M29" s="141"/>
      <c r="N29" s="141"/>
      <c r="O29" s="140"/>
      <c r="P29" s="941">
        <v>-29680</v>
      </c>
      <c r="Q29" s="942">
        <f t="shared" si="1"/>
        <v>0</v>
      </c>
      <c r="R29" s="943">
        <v>29680</v>
      </c>
      <c r="S29" s="944"/>
      <c r="T29" s="944">
        <f t="shared" si="2"/>
        <v>0</v>
      </c>
      <c r="U29" s="679"/>
      <c r="V29" s="938"/>
      <c r="W29" s="696"/>
      <c r="X29" s="150"/>
      <c r="Y29" s="150"/>
      <c r="Z29" s="679"/>
      <c r="AA29" s="938"/>
      <c r="AB29" s="696"/>
      <c r="AC29" s="150"/>
      <c r="AD29" s="150"/>
      <c r="AE29" s="150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thickBot="1">
      <c r="A30" s="216"/>
      <c r="B30" s="49" t="s">
        <v>37</v>
      </c>
      <c r="C30" s="153">
        <f>D30+E30</f>
        <v>0</v>
      </c>
      <c r="D30" s="154">
        <f>SUM(D26:D28)</f>
        <v>0</v>
      </c>
      <c r="E30" s="154">
        <f>E26</f>
        <v>0</v>
      </c>
      <c r="F30" s="153">
        <f>F26</f>
        <v>0</v>
      </c>
      <c r="G30" s="153">
        <f t="shared" si="5"/>
        <v>-350</v>
      </c>
      <c r="H30" s="154">
        <f>I30+K30</f>
        <v>0</v>
      </c>
      <c r="I30" s="154">
        <f aca="true" t="shared" si="7" ref="I30:S30">SUM(I21:I28)</f>
        <v>0</v>
      </c>
      <c r="J30" s="154"/>
      <c r="K30" s="154">
        <f t="shared" si="7"/>
        <v>0</v>
      </c>
      <c r="L30" s="154">
        <f t="shared" si="7"/>
        <v>0</v>
      </c>
      <c r="M30" s="154">
        <f t="shared" si="7"/>
        <v>0</v>
      </c>
      <c r="N30" s="154">
        <f t="shared" si="7"/>
        <v>0</v>
      </c>
      <c r="O30" s="153">
        <f t="shared" si="7"/>
        <v>-30000</v>
      </c>
      <c r="P30" s="153">
        <f>SUM(P21:P29)</f>
        <v>29650</v>
      </c>
      <c r="Q30" s="166">
        <f>SUM(Q21:Q29)</f>
        <v>153000</v>
      </c>
      <c r="R30" s="281">
        <f>SUM(R21:R29)</f>
        <v>123350</v>
      </c>
      <c r="S30" s="156">
        <f t="shared" si="7"/>
        <v>0</v>
      </c>
      <c r="T30" s="156">
        <f aca="true" t="shared" si="8" ref="T30:Y30">SUM(T21:T28)</f>
        <v>123000</v>
      </c>
      <c r="U30" s="281">
        <f t="shared" si="8"/>
        <v>0</v>
      </c>
      <c r="V30" s="354">
        <f t="shared" si="8"/>
        <v>0</v>
      </c>
      <c r="W30" s="155">
        <f t="shared" si="8"/>
        <v>0</v>
      </c>
      <c r="X30" s="222">
        <f t="shared" si="8"/>
        <v>123000</v>
      </c>
      <c r="Y30" s="222">
        <f t="shared" si="8"/>
        <v>0</v>
      </c>
      <c r="Z30" s="281">
        <f aca="true" t="shared" si="9" ref="Z30:AE30">SUM(Z21:Z28)</f>
        <v>0</v>
      </c>
      <c r="AA30" s="354">
        <f t="shared" si="9"/>
        <v>0</v>
      </c>
      <c r="AB30" s="155">
        <f t="shared" si="9"/>
        <v>0</v>
      </c>
      <c r="AC30" s="222">
        <f t="shared" si="9"/>
        <v>0</v>
      </c>
      <c r="AD30" s="222">
        <f t="shared" si="9"/>
        <v>0</v>
      </c>
      <c r="AE30" s="153">
        <f t="shared" si="9"/>
        <v>0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thickBot="1">
      <c r="A31" s="67">
        <v>3</v>
      </c>
      <c r="B31" s="319" t="s">
        <v>140</v>
      </c>
      <c r="C31" s="87"/>
      <c r="D31" s="85"/>
      <c r="E31" s="60"/>
      <c r="F31" s="14"/>
      <c r="G31" s="14">
        <f aca="true" t="shared" si="10" ref="G31:G36">H31+L31+M31+N31+O31+P31</f>
        <v>-40742</v>
      </c>
      <c r="H31" s="402">
        <f aca="true" t="shared" si="11" ref="H31:H36">I31+K31</f>
        <v>0</v>
      </c>
      <c r="I31" s="60"/>
      <c r="J31" s="59"/>
      <c r="K31" s="59"/>
      <c r="L31" s="59"/>
      <c r="M31" s="60"/>
      <c r="N31" s="59">
        <v>0</v>
      </c>
      <c r="O31" s="14">
        <v>-53609</v>
      </c>
      <c r="P31" s="14">
        <v>12867</v>
      </c>
      <c r="Q31" s="259">
        <f t="shared" si="1"/>
        <v>53609</v>
      </c>
      <c r="R31" s="260">
        <v>40742</v>
      </c>
      <c r="S31" s="470"/>
      <c r="T31" s="570">
        <f aca="true" t="shared" si="12" ref="T31:T37">R31+G31+S31</f>
        <v>0</v>
      </c>
      <c r="U31" s="414"/>
      <c r="V31" s="501"/>
      <c r="W31" s="424"/>
      <c r="X31" s="210"/>
      <c r="Y31" s="210"/>
      <c r="Z31" s="414"/>
      <c r="AA31" s="501"/>
      <c r="AB31" s="424"/>
      <c r="AC31" s="210"/>
      <c r="AD31" s="210"/>
      <c r="AE31" s="206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3.5" thickBot="1">
      <c r="A32" s="867">
        <v>1</v>
      </c>
      <c r="B32" s="985" t="s">
        <v>140</v>
      </c>
      <c r="C32" s="87"/>
      <c r="D32" s="85"/>
      <c r="E32" s="60"/>
      <c r="F32" s="14"/>
      <c r="G32" s="994">
        <f t="shared" si="10"/>
        <v>-500</v>
      </c>
      <c r="H32" s="987">
        <f t="shared" si="11"/>
        <v>0</v>
      </c>
      <c r="I32" s="992"/>
      <c r="J32" s="993"/>
      <c r="K32" s="993"/>
      <c r="L32" s="993"/>
      <c r="M32" s="992"/>
      <c r="N32" s="993"/>
      <c r="O32" s="994"/>
      <c r="P32" s="1006">
        <v>-500</v>
      </c>
      <c r="Q32" s="1007">
        <f t="shared" si="1"/>
        <v>0</v>
      </c>
      <c r="R32" s="995">
        <v>500</v>
      </c>
      <c r="S32" s="470"/>
      <c r="T32" s="570">
        <f t="shared" si="12"/>
        <v>0</v>
      </c>
      <c r="U32" s="567"/>
      <c r="V32" s="503"/>
      <c r="W32" s="425"/>
      <c r="X32" s="401"/>
      <c r="Y32" s="401"/>
      <c r="Z32" s="567"/>
      <c r="AA32" s="503"/>
      <c r="AB32" s="425"/>
      <c r="AC32" s="401"/>
      <c r="AD32" s="401"/>
      <c r="AE32" s="45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3.5" hidden="1" thickBot="1">
      <c r="A33" s="531">
        <v>3</v>
      </c>
      <c r="B33" s="91"/>
      <c r="C33" s="87"/>
      <c r="D33" s="85"/>
      <c r="E33" s="60"/>
      <c r="F33" s="14"/>
      <c r="G33" s="14">
        <f t="shared" si="10"/>
        <v>0</v>
      </c>
      <c r="H33" s="402">
        <f t="shared" si="11"/>
        <v>0</v>
      </c>
      <c r="I33" s="60"/>
      <c r="J33" s="59"/>
      <c r="K33" s="59"/>
      <c r="L33" s="59"/>
      <c r="M33" s="60"/>
      <c r="N33" s="59"/>
      <c r="O33" s="14"/>
      <c r="P33" s="521"/>
      <c r="Q33" s="535">
        <f t="shared" si="1"/>
        <v>0</v>
      </c>
      <c r="R33" s="522"/>
      <c r="S33" s="470"/>
      <c r="T33" s="570">
        <f t="shared" si="12"/>
        <v>0</v>
      </c>
      <c r="U33" s="567"/>
      <c r="V33" s="503"/>
      <c r="W33" s="425"/>
      <c r="X33" s="401"/>
      <c r="Y33" s="401"/>
      <c r="Z33" s="567"/>
      <c r="AA33" s="503"/>
      <c r="AB33" s="425"/>
      <c r="AC33" s="401"/>
      <c r="AD33" s="401"/>
      <c r="AE33" s="45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3.5" hidden="1" thickBot="1">
      <c r="A34" s="67">
        <v>3</v>
      </c>
      <c r="B34" s="91"/>
      <c r="C34" s="87"/>
      <c r="D34" s="85"/>
      <c r="E34" s="60"/>
      <c r="F34" s="14"/>
      <c r="G34" s="14">
        <f t="shared" si="10"/>
        <v>0</v>
      </c>
      <c r="H34" s="402">
        <f t="shared" si="11"/>
        <v>0</v>
      </c>
      <c r="I34" s="60"/>
      <c r="J34" s="59"/>
      <c r="K34" s="59"/>
      <c r="L34" s="59"/>
      <c r="M34" s="60"/>
      <c r="N34" s="59"/>
      <c r="O34" s="14"/>
      <c r="P34" s="14"/>
      <c r="Q34" s="86">
        <f t="shared" si="1"/>
        <v>0</v>
      </c>
      <c r="R34" s="400"/>
      <c r="S34" s="470"/>
      <c r="T34" s="570">
        <f t="shared" si="12"/>
        <v>0</v>
      </c>
      <c r="U34" s="567"/>
      <c r="V34" s="503"/>
      <c r="W34" s="425"/>
      <c r="X34" s="401"/>
      <c r="Y34" s="401"/>
      <c r="Z34" s="567"/>
      <c r="AA34" s="503"/>
      <c r="AB34" s="425"/>
      <c r="AC34" s="401"/>
      <c r="AD34" s="401"/>
      <c r="AE34" s="45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5" hidden="1" thickBot="1">
      <c r="A35" s="67">
        <v>3</v>
      </c>
      <c r="B35" s="325"/>
      <c r="C35" s="87"/>
      <c r="D35" s="85"/>
      <c r="E35" s="60"/>
      <c r="F35" s="14"/>
      <c r="G35" s="14">
        <f t="shared" si="10"/>
        <v>0</v>
      </c>
      <c r="H35" s="402">
        <f t="shared" si="11"/>
        <v>0</v>
      </c>
      <c r="I35" s="60"/>
      <c r="J35" s="59"/>
      <c r="K35" s="59"/>
      <c r="L35" s="59"/>
      <c r="M35" s="60"/>
      <c r="N35" s="59"/>
      <c r="O35" s="14"/>
      <c r="P35" s="14"/>
      <c r="Q35" s="268">
        <f t="shared" si="1"/>
        <v>0</v>
      </c>
      <c r="R35" s="429"/>
      <c r="S35" s="470"/>
      <c r="T35" s="570">
        <f t="shared" si="12"/>
        <v>0</v>
      </c>
      <c r="U35" s="568"/>
      <c r="V35" s="504"/>
      <c r="W35" s="426"/>
      <c r="X35" s="419"/>
      <c r="Y35" s="419"/>
      <c r="Z35" s="568"/>
      <c r="AA35" s="504"/>
      <c r="AB35" s="426"/>
      <c r="AC35" s="419"/>
      <c r="AD35" s="419"/>
      <c r="AE35" s="419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3.5" hidden="1" thickBot="1">
      <c r="A36" s="205">
        <v>3</v>
      </c>
      <c r="B36" s="91"/>
      <c r="C36" s="298"/>
      <c r="D36" s="303"/>
      <c r="E36" s="303"/>
      <c r="F36" s="298"/>
      <c r="G36" s="298">
        <f t="shared" si="10"/>
        <v>0</v>
      </c>
      <c r="H36" s="303">
        <f t="shared" si="11"/>
        <v>0</v>
      </c>
      <c r="I36" s="303"/>
      <c r="J36" s="303"/>
      <c r="K36" s="303"/>
      <c r="L36" s="303"/>
      <c r="M36" s="303"/>
      <c r="N36" s="303"/>
      <c r="O36" s="298"/>
      <c r="P36" s="298"/>
      <c r="Q36" s="306">
        <f t="shared" si="1"/>
        <v>0</v>
      </c>
      <c r="R36" s="430"/>
      <c r="S36" s="420"/>
      <c r="T36" s="570">
        <f t="shared" si="12"/>
        <v>0</v>
      </c>
      <c r="U36" s="83"/>
      <c r="V36" s="430"/>
      <c r="W36" s="309"/>
      <c r="X36" s="145"/>
      <c r="Y36" s="145"/>
      <c r="Z36" s="83"/>
      <c r="AA36" s="430"/>
      <c r="AB36" s="309"/>
      <c r="AC36" s="145"/>
      <c r="AD36" s="145"/>
      <c r="AE36" s="298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216"/>
      <c r="B37" s="49" t="s">
        <v>38</v>
      </c>
      <c r="C37" s="156">
        <f>D37+E37</f>
        <v>0</v>
      </c>
      <c r="D37" s="154">
        <f aca="true" t="shared" si="13" ref="D37:O37">SUM(D31:D36)</f>
        <v>0</v>
      </c>
      <c r="E37" s="154">
        <f t="shared" si="13"/>
        <v>0</v>
      </c>
      <c r="F37" s="153">
        <f t="shared" si="13"/>
        <v>0</v>
      </c>
      <c r="G37" s="153">
        <f>SUM(G31:G36)</f>
        <v>-41242</v>
      </c>
      <c r="H37" s="154">
        <f t="shared" si="13"/>
        <v>0</v>
      </c>
      <c r="I37" s="154">
        <f t="shared" si="13"/>
        <v>0</v>
      </c>
      <c r="J37" s="154"/>
      <c r="K37" s="155">
        <f t="shared" si="13"/>
        <v>0</v>
      </c>
      <c r="L37" s="154">
        <f t="shared" si="13"/>
        <v>0</v>
      </c>
      <c r="M37" s="154">
        <f t="shared" si="13"/>
        <v>0</v>
      </c>
      <c r="N37" s="154">
        <f t="shared" si="13"/>
        <v>0</v>
      </c>
      <c r="O37" s="153">
        <f t="shared" si="13"/>
        <v>-53609</v>
      </c>
      <c r="P37" s="156">
        <f>SUM(P31:P36)</f>
        <v>12367</v>
      </c>
      <c r="Q37" s="166">
        <f t="shared" si="1"/>
        <v>53609</v>
      </c>
      <c r="R37" s="281">
        <f>SUM(R31:R36)</f>
        <v>41242</v>
      </c>
      <c r="S37" s="156">
        <f>SUM(S31:S36)</f>
        <v>0</v>
      </c>
      <c r="T37" s="156">
        <f t="shared" si="12"/>
        <v>0</v>
      </c>
      <c r="U37" s="281">
        <f>SUM(U31:U36)</f>
        <v>0</v>
      </c>
      <c r="V37" s="354">
        <f>SUM(V31:V36)</f>
        <v>0</v>
      </c>
      <c r="W37" s="155">
        <f>SUM(W31:W36)</f>
        <v>0</v>
      </c>
      <c r="X37" s="222">
        <f>SUM(X31:X36)</f>
        <v>0</v>
      </c>
      <c r="Y37" s="222"/>
      <c r="Z37" s="281"/>
      <c r="AA37" s="354"/>
      <c r="AB37" s="155"/>
      <c r="AC37" s="222"/>
      <c r="AD37" s="222"/>
      <c r="AE37" s="153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867">
        <v>1</v>
      </c>
      <c r="B38" s="985" t="s">
        <v>168</v>
      </c>
      <c r="C38" s="12">
        <f>D38+E38</f>
        <v>0</v>
      </c>
      <c r="D38" s="13"/>
      <c r="E38" s="13"/>
      <c r="F38" s="12"/>
      <c r="G38" s="12">
        <f aca="true" t="shared" si="14" ref="G38:G43">H38+L38+M38+N38+O38+P38</f>
        <v>-1600</v>
      </c>
      <c r="H38" s="13">
        <f aca="true" t="shared" si="15" ref="H38:H44">I38+K38</f>
        <v>0</v>
      </c>
      <c r="I38" s="13"/>
      <c r="J38" s="13"/>
      <c r="K38" s="13"/>
      <c r="L38" s="13"/>
      <c r="M38" s="13"/>
      <c r="N38" s="13"/>
      <c r="O38" s="12"/>
      <c r="P38" s="871">
        <v>-1600</v>
      </c>
      <c r="Q38" s="868">
        <f t="shared" si="1"/>
        <v>0</v>
      </c>
      <c r="R38" s="872">
        <v>1600</v>
      </c>
      <c r="S38" s="44"/>
      <c r="T38" s="44">
        <f>R38+S38+G38</f>
        <v>0</v>
      </c>
      <c r="U38" s="339"/>
      <c r="V38" s="463"/>
      <c r="W38" s="34"/>
      <c r="X38" s="14"/>
      <c r="Y38" s="14"/>
      <c r="Z38" s="339"/>
      <c r="AA38" s="463"/>
      <c r="AB38" s="34"/>
      <c r="AC38" s="14"/>
      <c r="AD38" s="14"/>
      <c r="AE38" s="12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396">
        <v>3</v>
      </c>
      <c r="B39" s="325" t="s">
        <v>174</v>
      </c>
      <c r="C39" s="200">
        <f aca="true" t="shared" si="16" ref="C39:C44">D39+E39</f>
        <v>0</v>
      </c>
      <c r="D39" s="201"/>
      <c r="E39" s="201"/>
      <c r="F39" s="200"/>
      <c r="G39" s="200">
        <f t="shared" si="14"/>
        <v>-11500</v>
      </c>
      <c r="H39" s="201">
        <f t="shared" si="15"/>
        <v>0</v>
      </c>
      <c r="I39" s="201"/>
      <c r="J39" s="201"/>
      <c r="K39" s="201"/>
      <c r="L39" s="201"/>
      <c r="M39" s="201"/>
      <c r="N39" s="201"/>
      <c r="O39" s="200"/>
      <c r="P39" s="200">
        <f>-11500</f>
        <v>-11500</v>
      </c>
      <c r="Q39" s="202">
        <f t="shared" si="1"/>
        <v>-11500</v>
      </c>
      <c r="R39" s="359"/>
      <c r="S39" s="409"/>
      <c r="T39" s="409">
        <f>R39+S39+G39</f>
        <v>-11500</v>
      </c>
      <c r="U39" s="567"/>
      <c r="V39" s="503"/>
      <c r="W39" s="425"/>
      <c r="X39" s="401">
        <v>-11500</v>
      </c>
      <c r="Y39" s="401"/>
      <c r="Z39" s="567"/>
      <c r="AA39" s="503"/>
      <c r="AB39" s="425"/>
      <c r="AC39" s="401"/>
      <c r="AD39" s="401"/>
      <c r="AE39" s="45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3.5" thickBot="1">
      <c r="A40" s="578">
        <v>1</v>
      </c>
      <c r="B40" s="577" t="s">
        <v>176</v>
      </c>
      <c r="C40" s="200">
        <f t="shared" si="16"/>
        <v>0</v>
      </c>
      <c r="D40" s="201"/>
      <c r="E40" s="201"/>
      <c r="F40" s="200"/>
      <c r="G40" s="1006">
        <f t="shared" si="14"/>
        <v>-16350</v>
      </c>
      <c r="H40" s="201">
        <f t="shared" si="15"/>
        <v>0</v>
      </c>
      <c r="I40" s="201"/>
      <c r="J40" s="201"/>
      <c r="K40" s="201"/>
      <c r="L40" s="201"/>
      <c r="M40" s="201"/>
      <c r="N40" s="201"/>
      <c r="O40" s="200"/>
      <c r="P40" s="1006">
        <v>-16350</v>
      </c>
      <c r="Q40" s="1015">
        <f t="shared" si="1"/>
        <v>0</v>
      </c>
      <c r="R40" s="1016">
        <v>16350</v>
      </c>
      <c r="S40" s="409"/>
      <c r="T40" s="409">
        <f>R40+S40+G40</f>
        <v>0</v>
      </c>
      <c r="U40" s="567"/>
      <c r="V40" s="503"/>
      <c r="W40" s="425"/>
      <c r="X40" s="401"/>
      <c r="Y40" s="401"/>
      <c r="Z40" s="567"/>
      <c r="AA40" s="503"/>
      <c r="AB40" s="425"/>
      <c r="AC40" s="401"/>
      <c r="AD40" s="401"/>
      <c r="AE40" s="45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 hidden="1">
      <c r="A41" s="536">
        <v>3</v>
      </c>
      <c r="B41" s="91"/>
      <c r="C41" s="200">
        <f t="shared" si="16"/>
        <v>0</v>
      </c>
      <c r="D41" s="201"/>
      <c r="E41" s="201"/>
      <c r="F41" s="200"/>
      <c r="G41" s="200">
        <f t="shared" si="14"/>
        <v>0</v>
      </c>
      <c r="H41" s="201">
        <f t="shared" si="15"/>
        <v>0</v>
      </c>
      <c r="I41" s="201"/>
      <c r="J41" s="201"/>
      <c r="K41" s="201"/>
      <c r="L41" s="201"/>
      <c r="M41" s="201"/>
      <c r="N41" s="201"/>
      <c r="O41" s="200"/>
      <c r="P41" s="200"/>
      <c r="Q41" s="202">
        <f t="shared" si="1"/>
        <v>0</v>
      </c>
      <c r="R41" s="359"/>
      <c r="S41" s="409"/>
      <c r="T41" s="409">
        <f>R41+S41+G41</f>
        <v>0</v>
      </c>
      <c r="U41" s="567"/>
      <c r="V41" s="503"/>
      <c r="W41" s="425"/>
      <c r="X41" s="401"/>
      <c r="Y41" s="401"/>
      <c r="Z41" s="567"/>
      <c r="AA41" s="503"/>
      <c r="AB41" s="425"/>
      <c r="AC41" s="401"/>
      <c r="AD41" s="401"/>
      <c r="AE41" s="45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256" s="239" customFormat="1" ht="12.75" hidden="1">
      <c r="A42" s="175">
        <v>3</v>
      </c>
      <c r="B42" s="91"/>
      <c r="C42" s="200">
        <f t="shared" si="16"/>
        <v>0</v>
      </c>
      <c r="D42" s="201"/>
      <c r="E42" s="201"/>
      <c r="F42" s="200"/>
      <c r="G42" s="200">
        <f t="shared" si="14"/>
        <v>0</v>
      </c>
      <c r="H42" s="201">
        <f t="shared" si="15"/>
        <v>0</v>
      </c>
      <c r="I42" s="201"/>
      <c r="J42" s="201"/>
      <c r="K42" s="201"/>
      <c r="L42" s="201"/>
      <c r="M42" s="201"/>
      <c r="N42" s="201"/>
      <c r="O42" s="200"/>
      <c r="P42" s="200"/>
      <c r="Q42" s="202">
        <f t="shared" si="1"/>
        <v>0</v>
      </c>
      <c r="R42" s="359"/>
      <c r="S42" s="409"/>
      <c r="T42" s="409">
        <f>R42+S42+G42</f>
        <v>0</v>
      </c>
      <c r="U42" s="359"/>
      <c r="V42" s="442"/>
      <c r="W42" s="360"/>
      <c r="X42" s="203"/>
      <c r="Y42" s="203"/>
      <c r="Z42" s="359"/>
      <c r="AA42" s="442"/>
      <c r="AB42" s="360"/>
      <c r="AC42" s="203"/>
      <c r="AD42" s="203"/>
      <c r="AE42" s="200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92" customFormat="1" ht="12.75" hidden="1">
      <c r="A43" s="175">
        <v>3</v>
      </c>
      <c r="B43" s="91"/>
      <c r="C43" s="200">
        <f t="shared" si="16"/>
        <v>0</v>
      </c>
      <c r="D43" s="201"/>
      <c r="E43" s="201"/>
      <c r="F43" s="200"/>
      <c r="G43" s="200">
        <f t="shared" si="14"/>
        <v>0</v>
      </c>
      <c r="H43" s="201">
        <f t="shared" si="15"/>
        <v>0</v>
      </c>
      <c r="I43" s="201"/>
      <c r="J43" s="201"/>
      <c r="K43" s="201"/>
      <c r="L43" s="201"/>
      <c r="M43" s="201"/>
      <c r="N43" s="201"/>
      <c r="O43" s="200"/>
      <c r="P43" s="200"/>
      <c r="Q43" s="202">
        <f t="shared" si="1"/>
        <v>0</v>
      </c>
      <c r="R43" s="359"/>
      <c r="S43" s="409"/>
      <c r="T43" s="409"/>
      <c r="U43" s="359"/>
      <c r="V43" s="360"/>
      <c r="W43" s="442"/>
      <c r="X43" s="368"/>
      <c r="Y43" s="368"/>
      <c r="Z43" s="359"/>
      <c r="AA43" s="360"/>
      <c r="AB43" s="442"/>
      <c r="AC43" s="368"/>
      <c r="AD43" s="368"/>
      <c r="AE43" s="200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41" ht="13.5" hidden="1" thickBot="1">
      <c r="A44" s="2">
        <v>3</v>
      </c>
      <c r="B44" s="136"/>
      <c r="C44" s="157">
        <f t="shared" si="16"/>
        <v>0</v>
      </c>
      <c r="D44" s="158"/>
      <c r="E44" s="158"/>
      <c r="F44" s="157"/>
      <c r="G44" s="157">
        <f>H44+L44+M44+N44+O44</f>
        <v>0</v>
      </c>
      <c r="H44" s="158">
        <f t="shared" si="15"/>
        <v>0</v>
      </c>
      <c r="I44" s="158"/>
      <c r="J44" s="158"/>
      <c r="K44" s="158"/>
      <c r="L44" s="158"/>
      <c r="M44" s="158"/>
      <c r="N44" s="158"/>
      <c r="O44" s="157"/>
      <c r="P44" s="157"/>
      <c r="Q44" s="168">
        <f t="shared" si="1"/>
        <v>0</v>
      </c>
      <c r="R44" s="262"/>
      <c r="S44" s="130"/>
      <c r="T44" s="130">
        <f>R44+G44</f>
        <v>0</v>
      </c>
      <c r="U44" s="262"/>
      <c r="V44" s="505"/>
      <c r="W44" s="427"/>
      <c r="X44" s="159"/>
      <c r="Y44" s="159"/>
      <c r="Z44" s="262"/>
      <c r="AA44" s="505"/>
      <c r="AB44" s="427"/>
      <c r="AC44" s="159"/>
      <c r="AD44" s="159"/>
      <c r="AE44" s="157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3.5" thickBot="1">
      <c r="A45" s="216"/>
      <c r="B45" s="49" t="s">
        <v>39</v>
      </c>
      <c r="C45" s="153">
        <f aca="true" t="shared" si="17" ref="C45:H45">SUM(C38:C44)</f>
        <v>0</v>
      </c>
      <c r="D45" s="154">
        <f t="shared" si="17"/>
        <v>0</v>
      </c>
      <c r="E45" s="154">
        <f t="shared" si="17"/>
        <v>0</v>
      </c>
      <c r="F45" s="153">
        <f t="shared" si="17"/>
        <v>0</v>
      </c>
      <c r="G45" s="153">
        <f>SUM(G38:G44)</f>
        <v>-29450</v>
      </c>
      <c r="H45" s="154">
        <f t="shared" si="17"/>
        <v>0</v>
      </c>
      <c r="I45" s="154">
        <f aca="true" t="shared" si="18" ref="I45:P45">SUM(I38:I44)</f>
        <v>0</v>
      </c>
      <c r="J45" s="154"/>
      <c r="K45" s="154">
        <f t="shared" si="18"/>
        <v>0</v>
      </c>
      <c r="L45" s="154">
        <f t="shared" si="18"/>
        <v>0</v>
      </c>
      <c r="M45" s="154">
        <f t="shared" si="18"/>
        <v>0</v>
      </c>
      <c r="N45" s="154">
        <f t="shared" si="18"/>
        <v>0</v>
      </c>
      <c r="O45" s="153">
        <f t="shared" si="18"/>
        <v>0</v>
      </c>
      <c r="P45" s="153">
        <f t="shared" si="18"/>
        <v>-29450</v>
      </c>
      <c r="Q45" s="166">
        <f aca="true" t="shared" si="19" ref="Q45:X45">SUM(Q38:Q44)</f>
        <v>-11500</v>
      </c>
      <c r="R45" s="281">
        <f t="shared" si="19"/>
        <v>17950</v>
      </c>
      <c r="S45" s="156">
        <f t="shared" si="19"/>
        <v>0</v>
      </c>
      <c r="T45" s="156">
        <f t="shared" si="19"/>
        <v>-11500</v>
      </c>
      <c r="U45" s="281">
        <f t="shared" si="19"/>
        <v>0</v>
      </c>
      <c r="V45" s="354">
        <f>SUM(V38:V44)</f>
        <v>0</v>
      </c>
      <c r="W45" s="155">
        <f>SUM(W38:W44)</f>
        <v>0</v>
      </c>
      <c r="X45" s="224">
        <f t="shared" si="19"/>
        <v>-11500</v>
      </c>
      <c r="Y45" s="224">
        <f aca="true" t="shared" si="20" ref="Y45:AE45">SUM(Y38:Y44)</f>
        <v>0</v>
      </c>
      <c r="Z45" s="281">
        <f t="shared" si="20"/>
        <v>0</v>
      </c>
      <c r="AA45" s="354">
        <f t="shared" si="20"/>
        <v>0</v>
      </c>
      <c r="AB45" s="155">
        <f t="shared" si="20"/>
        <v>0</v>
      </c>
      <c r="AC45" s="224">
        <f t="shared" si="20"/>
        <v>0</v>
      </c>
      <c r="AD45" s="224">
        <f t="shared" si="20"/>
        <v>0</v>
      </c>
      <c r="AE45" s="153">
        <f t="shared" si="20"/>
        <v>0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3.5" thickBot="1">
      <c r="A46" s="2"/>
      <c r="B46" s="61" t="s">
        <v>40</v>
      </c>
      <c r="C46" s="157">
        <f aca="true" t="shared" si="21" ref="C46:S46">C20+C30+C37+C45</f>
        <v>0</v>
      </c>
      <c r="D46" s="157">
        <f t="shared" si="21"/>
        <v>0</v>
      </c>
      <c r="E46" s="157">
        <f t="shared" si="21"/>
        <v>0</v>
      </c>
      <c r="F46" s="157">
        <f t="shared" si="21"/>
        <v>0</v>
      </c>
      <c r="G46" s="157">
        <f t="shared" si="21"/>
        <v>-158981</v>
      </c>
      <c r="H46" s="157">
        <f t="shared" si="21"/>
        <v>-15707</v>
      </c>
      <c r="I46" s="157">
        <f t="shared" si="21"/>
        <v>-15707</v>
      </c>
      <c r="J46" s="157">
        <f t="shared" si="21"/>
        <v>0</v>
      </c>
      <c r="K46" s="157">
        <f t="shared" si="21"/>
        <v>0</v>
      </c>
      <c r="L46" s="157">
        <f t="shared" si="21"/>
        <v>-5498</v>
      </c>
      <c r="M46" s="157">
        <f t="shared" si="21"/>
        <v>-314</v>
      </c>
      <c r="N46" s="157">
        <f t="shared" si="21"/>
        <v>0</v>
      </c>
      <c r="O46" s="157">
        <f t="shared" si="21"/>
        <v>-162429</v>
      </c>
      <c r="P46" s="157">
        <f>P20+P30+P37+P45</f>
        <v>24967</v>
      </c>
      <c r="Q46" s="262">
        <f t="shared" si="21"/>
        <v>243659</v>
      </c>
      <c r="R46" s="354">
        <f t="shared" si="21"/>
        <v>218692</v>
      </c>
      <c r="S46" s="156">
        <f t="shared" si="21"/>
        <v>0</v>
      </c>
      <c r="T46" s="130">
        <f>R46+G46+S46</f>
        <v>59711</v>
      </c>
      <c r="U46" s="262">
        <f>U20+U30+U37+U45</f>
        <v>0</v>
      </c>
      <c r="V46" s="505">
        <f>V20+V30+V37+V45</f>
        <v>0</v>
      </c>
      <c r="W46" s="427">
        <f>W20+W30+W37+W45</f>
        <v>0</v>
      </c>
      <c r="X46" s="539">
        <f>X20+X30+X37+X45</f>
        <v>59711</v>
      </c>
      <c r="Y46" s="539">
        <f>Y20+Y30+Y37+Y45</f>
        <v>0</v>
      </c>
      <c r="Z46" s="262">
        <f aca="true" t="shared" si="22" ref="Z46:AE46">Z20+Z30+Z37+Z45</f>
        <v>0</v>
      </c>
      <c r="AA46" s="505">
        <f t="shared" si="22"/>
        <v>0</v>
      </c>
      <c r="AB46" s="427">
        <f t="shared" si="22"/>
        <v>0</v>
      </c>
      <c r="AC46" s="539">
        <f t="shared" si="22"/>
        <v>0</v>
      </c>
      <c r="AD46" s="539">
        <f t="shared" si="22"/>
        <v>0</v>
      </c>
      <c r="AE46" s="157">
        <f t="shared" si="22"/>
        <v>0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5" thickBot="1">
      <c r="A47" s="533" t="s">
        <v>19</v>
      </c>
      <c r="B47" s="534" t="s">
        <v>153</v>
      </c>
      <c r="C47" s="128">
        <f aca="true" t="shared" si="23" ref="C47:U47">C14+C46</f>
        <v>180066</v>
      </c>
      <c r="D47" s="128">
        <f t="shared" si="23"/>
        <v>180066</v>
      </c>
      <c r="E47" s="128">
        <f t="shared" si="23"/>
        <v>0</v>
      </c>
      <c r="F47" s="128">
        <f t="shared" si="23"/>
        <v>0</v>
      </c>
      <c r="G47" s="128">
        <f>G14+G46+G48</f>
        <v>1366572</v>
      </c>
      <c r="H47" s="128">
        <f t="shared" si="23"/>
        <v>645640</v>
      </c>
      <c r="I47" s="128">
        <f t="shared" si="23"/>
        <v>627775</v>
      </c>
      <c r="J47" s="128">
        <f t="shared" si="23"/>
        <v>0</v>
      </c>
      <c r="K47" s="128">
        <f t="shared" si="23"/>
        <v>17865</v>
      </c>
      <c r="L47" s="128">
        <f t="shared" si="23"/>
        <v>225973</v>
      </c>
      <c r="M47" s="128">
        <f t="shared" si="23"/>
        <v>12563</v>
      </c>
      <c r="N47" s="128">
        <f t="shared" si="23"/>
        <v>0</v>
      </c>
      <c r="O47" s="128">
        <f t="shared" si="23"/>
        <v>249656</v>
      </c>
      <c r="P47" s="128">
        <f>P14+P46+P48</f>
        <v>232740</v>
      </c>
      <c r="Q47" s="279">
        <f t="shared" si="23"/>
        <v>495259</v>
      </c>
      <c r="R47" s="431">
        <f>R14+R46+R48</f>
        <v>262519</v>
      </c>
      <c r="S47" s="482">
        <f t="shared" si="23"/>
        <v>0</v>
      </c>
      <c r="T47" s="128">
        <f>T14+T46</f>
        <v>1629091</v>
      </c>
      <c r="U47" s="127">
        <f t="shared" si="23"/>
        <v>0</v>
      </c>
      <c r="V47" s="506">
        <f>V14+V46</f>
        <v>0</v>
      </c>
      <c r="W47" s="428">
        <f>W14+W46</f>
        <v>0</v>
      </c>
      <c r="X47" s="117">
        <f>X14+X46</f>
        <v>1629091</v>
      </c>
      <c r="Y47" s="117">
        <f>Y14+Y46</f>
        <v>0</v>
      </c>
      <c r="Z47" s="127">
        <f aca="true" t="shared" si="24" ref="Z47:AE47">Z14+Z46</f>
        <v>0</v>
      </c>
      <c r="AA47" s="506">
        <f t="shared" si="24"/>
        <v>0</v>
      </c>
      <c r="AB47" s="428">
        <f t="shared" si="24"/>
        <v>0</v>
      </c>
      <c r="AC47" s="117">
        <f t="shared" si="24"/>
        <v>0</v>
      </c>
      <c r="AD47" s="117">
        <f t="shared" si="24"/>
        <v>0</v>
      </c>
      <c r="AE47" s="129">
        <f t="shared" si="24"/>
        <v>0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75">
      <c r="A48" s="527"/>
      <c r="B48" s="518"/>
      <c r="C48" s="70"/>
      <c r="D48" s="70"/>
      <c r="E48" s="70"/>
      <c r="F48" s="70"/>
      <c r="G48" s="516"/>
      <c r="H48" s="70"/>
      <c r="I48" s="70"/>
      <c r="J48" s="70"/>
      <c r="K48" s="70"/>
      <c r="L48" s="70"/>
      <c r="M48" s="70"/>
      <c r="N48" s="70"/>
      <c r="O48" s="70"/>
      <c r="P48" s="516"/>
      <c r="Q48" s="70"/>
      <c r="R48" s="517"/>
      <c r="S48" s="479"/>
      <c r="T48" s="479"/>
      <c r="U48" s="70"/>
      <c r="V48" s="70"/>
      <c r="W48" s="498"/>
      <c r="X48" s="144"/>
      <c r="Y48" s="144"/>
      <c r="Z48" s="70"/>
      <c r="AA48" s="70"/>
      <c r="AB48" s="498"/>
      <c r="AC48" s="144"/>
      <c r="AD48" s="144"/>
      <c r="AE48" s="65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75">
      <c r="A49" s="71">
        <v>1</v>
      </c>
      <c r="B49" s="72" t="s">
        <v>19</v>
      </c>
      <c r="C49" s="73">
        <v>0</v>
      </c>
      <c r="D49" s="76">
        <v>0</v>
      </c>
      <c r="E49" s="76">
        <v>0</v>
      </c>
      <c r="F49" s="74">
        <v>0</v>
      </c>
      <c r="G49" s="75">
        <f>H49+L49+M49+N49+O49+P49</f>
        <v>-48130</v>
      </c>
      <c r="H49" s="76">
        <f>I49+K49</f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f>O41</f>
        <v>0</v>
      </c>
      <c r="P49" s="76">
        <f>P29+P32+P38+P40</f>
        <v>-48130</v>
      </c>
      <c r="Q49" s="169">
        <f>P49+R49</f>
        <v>0</v>
      </c>
      <c r="R49" s="461">
        <f>R29+R32+R38+R40</f>
        <v>48130</v>
      </c>
      <c r="S49" s="75">
        <f>S41</f>
        <v>0</v>
      </c>
      <c r="T49" s="75">
        <f>G49+R49+S49</f>
        <v>0</v>
      </c>
      <c r="U49" s="76">
        <v>0</v>
      </c>
      <c r="V49" s="461">
        <v>0</v>
      </c>
      <c r="W49" s="294">
        <v>0</v>
      </c>
      <c r="X49" s="10">
        <v>0</v>
      </c>
      <c r="Y49" s="149">
        <v>0</v>
      </c>
      <c r="Z49" s="76">
        <v>0</v>
      </c>
      <c r="AA49" s="461">
        <v>0</v>
      </c>
      <c r="AB49" s="294">
        <v>0</v>
      </c>
      <c r="AC49" s="149">
        <v>0</v>
      </c>
      <c r="AD49" s="149">
        <v>0</v>
      </c>
      <c r="AE49" s="655">
        <v>0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75">
      <c r="A50" s="67">
        <v>3</v>
      </c>
      <c r="B50" s="64" t="s">
        <v>19</v>
      </c>
      <c r="C50" s="44">
        <f>D50+E50</f>
        <v>0</v>
      </c>
      <c r="D50" s="44">
        <f>D38+D41</f>
        <v>0</v>
      </c>
      <c r="E50" s="11">
        <v>0</v>
      </c>
      <c r="F50" s="35">
        <v>0</v>
      </c>
      <c r="G50" s="40">
        <f>H50+L50+M50+N50+O50+P50</f>
        <v>-110851</v>
      </c>
      <c r="H50" s="11">
        <f>I50+K50</f>
        <v>-15707</v>
      </c>
      <c r="I50" s="11">
        <f>I16+I18</f>
        <v>-15707</v>
      </c>
      <c r="J50" s="11">
        <v>0</v>
      </c>
      <c r="K50" s="11">
        <f>K16</f>
        <v>0</v>
      </c>
      <c r="L50" s="11">
        <f>L16+L18</f>
        <v>-5498</v>
      </c>
      <c r="M50" s="11">
        <f>M16+M18</f>
        <v>-314</v>
      </c>
      <c r="N50" s="11">
        <f>N16</f>
        <v>0</v>
      </c>
      <c r="O50" s="11">
        <f>O18+O19+O22+O31</f>
        <v>-162429</v>
      </c>
      <c r="P50" s="11">
        <f>P17+P21+P22+P31+P39</f>
        <v>73097</v>
      </c>
      <c r="Q50" s="58">
        <f>P50+R50</f>
        <v>243659</v>
      </c>
      <c r="R50" s="385">
        <f>R17+R19+R21+R22+R31</f>
        <v>170562</v>
      </c>
      <c r="S50" s="40">
        <f>S31</f>
        <v>0</v>
      </c>
      <c r="T50" s="40">
        <f>G50+R50</f>
        <v>59711</v>
      </c>
      <c r="U50" s="11">
        <f>U28</f>
        <v>0</v>
      </c>
      <c r="V50" s="507">
        <v>0</v>
      </c>
      <c r="W50" s="22">
        <v>0</v>
      </c>
      <c r="X50" s="10">
        <f>X16+X17+X18+X21+X39</f>
        <v>59711</v>
      </c>
      <c r="Y50" s="149">
        <v>0</v>
      </c>
      <c r="Z50" s="11">
        <v>0</v>
      </c>
      <c r="AA50" s="507">
        <v>0</v>
      </c>
      <c r="AB50" s="22">
        <v>0</v>
      </c>
      <c r="AC50" s="149">
        <v>0</v>
      </c>
      <c r="AD50" s="149">
        <v>0</v>
      </c>
      <c r="AE50" s="10">
        <v>0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75">
      <c r="A51" s="68">
        <v>5</v>
      </c>
      <c r="B51" s="65" t="s">
        <v>19</v>
      </c>
      <c r="C51" s="77">
        <v>0</v>
      </c>
      <c r="D51" s="79">
        <v>0</v>
      </c>
      <c r="E51" s="79">
        <v>0</v>
      </c>
      <c r="F51" s="78">
        <v>0</v>
      </c>
      <c r="G51" s="69">
        <f>H51+L51+M51+N51+O51+P51</f>
        <v>0</v>
      </c>
      <c r="H51" s="79">
        <f>I51+K51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170">
        <f>P51+R51</f>
        <v>0</v>
      </c>
      <c r="R51" s="411">
        <v>0</v>
      </c>
      <c r="S51" s="69">
        <v>0</v>
      </c>
      <c r="T51" s="69">
        <f>G51+R51</f>
        <v>0</v>
      </c>
      <c r="U51" s="79">
        <v>0</v>
      </c>
      <c r="V51" s="460">
        <v>0</v>
      </c>
      <c r="W51" s="300">
        <v>0</v>
      </c>
      <c r="X51" s="301">
        <v>0</v>
      </c>
      <c r="Y51" s="249">
        <v>0</v>
      </c>
      <c r="Z51" s="79">
        <v>0</v>
      </c>
      <c r="AA51" s="460">
        <v>0</v>
      </c>
      <c r="AB51" s="300">
        <v>0</v>
      </c>
      <c r="AC51" s="249">
        <v>0</v>
      </c>
      <c r="AD51" s="249">
        <v>0</v>
      </c>
      <c r="AE51" s="656">
        <v>0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75">
      <c r="A52" s="65" t="s">
        <v>19</v>
      </c>
      <c r="B52" s="65"/>
      <c r="C52" s="77">
        <f>SUM(C49:C51)</f>
        <v>0</v>
      </c>
      <c r="D52" s="81">
        <f aca="true" t="shared" si="25" ref="D52:P52">SUM(D49:D51)</f>
        <v>0</v>
      </c>
      <c r="E52" s="81">
        <f t="shared" si="25"/>
        <v>0</v>
      </c>
      <c r="F52" s="80">
        <f t="shared" si="25"/>
        <v>0</v>
      </c>
      <c r="G52" s="77">
        <f t="shared" si="25"/>
        <v>-158981</v>
      </c>
      <c r="H52" s="81">
        <f>SUM(H49:H51)</f>
        <v>-15707</v>
      </c>
      <c r="I52" s="81">
        <f t="shared" si="25"/>
        <v>-15707</v>
      </c>
      <c r="J52" s="81">
        <f t="shared" si="25"/>
        <v>0</v>
      </c>
      <c r="K52" s="81">
        <f t="shared" si="25"/>
        <v>0</v>
      </c>
      <c r="L52" s="81">
        <f t="shared" si="25"/>
        <v>-5498</v>
      </c>
      <c r="M52" s="81">
        <f t="shared" si="25"/>
        <v>-314</v>
      </c>
      <c r="N52" s="81">
        <f t="shared" si="25"/>
        <v>0</v>
      </c>
      <c r="O52" s="81">
        <f t="shared" si="25"/>
        <v>-162429</v>
      </c>
      <c r="P52" s="81">
        <f t="shared" si="25"/>
        <v>24967</v>
      </c>
      <c r="Q52" s="171">
        <f aca="true" t="shared" si="26" ref="Q52:W52">SUM(Q49:Q51)</f>
        <v>243659</v>
      </c>
      <c r="R52" s="462">
        <f t="shared" si="26"/>
        <v>218692</v>
      </c>
      <c r="S52" s="77">
        <f t="shared" si="26"/>
        <v>0</v>
      </c>
      <c r="T52" s="77">
        <f t="shared" si="26"/>
        <v>59711</v>
      </c>
      <c r="U52" s="81">
        <f t="shared" si="26"/>
        <v>0</v>
      </c>
      <c r="V52" s="508">
        <f t="shared" si="26"/>
        <v>0</v>
      </c>
      <c r="W52" s="432">
        <f t="shared" si="26"/>
        <v>0</v>
      </c>
      <c r="X52" s="718">
        <f>SUM(X49:X51)</f>
        <v>59711</v>
      </c>
      <c r="Y52" s="433">
        <f>SUM(Y49:Y51)</f>
        <v>0</v>
      </c>
      <c r="Z52" s="81">
        <f aca="true" t="shared" si="27" ref="Z52:AE52">SUM(Z49:Z51)</f>
        <v>0</v>
      </c>
      <c r="AA52" s="508">
        <f t="shared" si="27"/>
        <v>0</v>
      </c>
      <c r="AB52" s="432">
        <f t="shared" si="27"/>
        <v>0</v>
      </c>
      <c r="AC52" s="433">
        <f t="shared" si="27"/>
        <v>0</v>
      </c>
      <c r="AD52" s="433">
        <f t="shared" si="27"/>
        <v>0</v>
      </c>
      <c r="AE52" s="131">
        <f t="shared" si="27"/>
        <v>0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75">
      <c r="A53" s="92"/>
      <c r="B53" s="519"/>
      <c r="C53" s="83"/>
      <c r="D53" s="83"/>
      <c r="E53" s="83"/>
      <c r="F53" s="83"/>
      <c r="G53" s="520"/>
      <c r="H53" s="83"/>
      <c r="I53" s="83"/>
      <c r="J53" s="83"/>
      <c r="K53" s="83"/>
      <c r="L53" s="83"/>
      <c r="M53" s="83"/>
      <c r="N53" s="83"/>
      <c r="O53" s="83"/>
      <c r="P53" s="520"/>
      <c r="Q53" s="520"/>
      <c r="R53" s="520"/>
      <c r="S53" s="528"/>
      <c r="T53" s="83"/>
      <c r="U53" s="4"/>
      <c r="V53" s="4"/>
      <c r="W53" s="4"/>
      <c r="X53" s="147"/>
      <c r="Y53" s="147"/>
      <c r="Z53" s="147"/>
      <c r="AA53" s="147"/>
      <c r="AB53" s="147"/>
      <c r="AC53" s="147"/>
      <c r="AD53" s="147"/>
      <c r="AE53" s="147"/>
      <c r="AF53" s="147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t="s">
        <v>41</v>
      </c>
      <c r="C54" s="3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47"/>
      <c r="T54" s="4"/>
      <c r="U54" s="4"/>
      <c r="V54" s="4"/>
      <c r="W54" s="4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t="s">
        <v>42</v>
      </c>
      <c r="B55" t="s">
        <v>43</v>
      </c>
      <c r="C55" s="3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47"/>
      <c r="T55" s="4"/>
      <c r="U55" s="4"/>
      <c r="V55" s="4"/>
      <c r="W55" s="4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4"/>
      <c r="AI55" s="4"/>
      <c r="AJ55" s="4"/>
      <c r="AK55" s="4"/>
      <c r="AL55" s="4"/>
      <c r="AM55" s="4"/>
      <c r="AN55" s="4"/>
      <c r="AO55" s="4"/>
    </row>
    <row r="56" spans="1:41" ht="12.75">
      <c r="A56" t="s">
        <v>44</v>
      </c>
      <c r="B56" t="s">
        <v>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47"/>
      <c r="T56" s="4"/>
      <c r="U56" s="4"/>
      <c r="V56" s="4"/>
      <c r="W56" s="4"/>
      <c r="X56" s="4"/>
      <c r="Y56" s="4"/>
      <c r="Z56" s="147"/>
      <c r="AA56" s="147"/>
      <c r="AB56" s="147"/>
      <c r="AC56" s="147"/>
      <c r="AD56" s="147"/>
      <c r="AE56" s="147"/>
      <c r="AF56" s="147"/>
      <c r="AG56" s="147"/>
      <c r="AH56" s="4"/>
      <c r="AI56" s="4"/>
      <c r="AJ56" s="4"/>
      <c r="AK56" s="4"/>
      <c r="AL56" s="4"/>
      <c r="AM56" s="4"/>
      <c r="AN56" s="4"/>
      <c r="AO56" s="4"/>
    </row>
    <row r="57" spans="1:41" ht="12.75">
      <c r="A57" t="s">
        <v>46</v>
      </c>
      <c r="B57" t="s">
        <v>47</v>
      </c>
      <c r="C57" s="3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47"/>
      <c r="T57" s="4"/>
      <c r="U57" s="4"/>
      <c r="V57" s="4"/>
      <c r="W57" s="4"/>
      <c r="X57" s="4"/>
      <c r="Y57" s="4"/>
      <c r="Z57" s="147"/>
      <c r="AA57" s="147"/>
      <c r="AB57" s="147"/>
      <c r="AC57" s="147"/>
      <c r="AD57" s="147"/>
      <c r="AE57" s="147"/>
      <c r="AF57" s="147"/>
      <c r="AG57" s="147"/>
      <c r="AH57" s="4"/>
      <c r="AI57" s="4"/>
      <c r="AJ57" s="4"/>
      <c r="AK57" s="4"/>
      <c r="AL57" s="4"/>
      <c r="AM57" s="4"/>
      <c r="AN57" s="4"/>
      <c r="AO57" s="4"/>
    </row>
    <row r="58" spans="1:41" ht="12.75">
      <c r="A58" s="53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47"/>
      <c r="T58" s="4"/>
      <c r="U58" s="4"/>
      <c r="V58" s="4"/>
      <c r="W58" s="4"/>
      <c r="X58" s="4"/>
      <c r="Y58" s="4"/>
      <c r="Z58" s="147"/>
      <c r="AA58" s="147"/>
      <c r="AB58" s="147"/>
      <c r="AC58" s="147"/>
      <c r="AD58" s="147"/>
      <c r="AE58" s="147"/>
      <c r="AF58" s="147"/>
      <c r="AG58" s="147"/>
      <c r="AH58" s="4"/>
      <c r="AI58" s="4"/>
      <c r="AJ58" s="4"/>
      <c r="AK58" s="4"/>
      <c r="AL58" s="4"/>
      <c r="AM58" s="4"/>
      <c r="AN58" s="4"/>
      <c r="AO58" s="4"/>
    </row>
    <row r="59" spans="3:4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47"/>
      <c r="T59" s="4"/>
      <c r="U59" s="4"/>
      <c r="V59" s="4"/>
      <c r="W59" s="4"/>
      <c r="X59" s="4"/>
      <c r="Y59" s="4"/>
      <c r="Z59" s="147"/>
      <c r="AA59" s="147"/>
      <c r="AB59" s="147"/>
      <c r="AC59" s="147"/>
      <c r="AD59" s="147"/>
      <c r="AE59" s="147"/>
      <c r="AF59" s="147"/>
      <c r="AG59" s="147"/>
      <c r="AH59" s="4"/>
      <c r="AI59" s="4"/>
      <c r="AJ59" s="4"/>
      <c r="AK59" s="4"/>
      <c r="AL59" s="4"/>
      <c r="AM59" s="4"/>
      <c r="AN59" s="4"/>
      <c r="AO59" s="4"/>
    </row>
    <row r="60" spans="3:4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47"/>
      <c r="T60" s="4"/>
      <c r="U60" s="4"/>
      <c r="V60" s="4"/>
      <c r="W60" s="4"/>
      <c r="X60" s="4"/>
      <c r="Y60" s="4"/>
      <c r="Z60" s="147"/>
      <c r="AA60" s="147"/>
      <c r="AB60" s="147"/>
      <c r="AC60" s="147"/>
      <c r="AD60" s="147"/>
      <c r="AE60" s="147"/>
      <c r="AF60" s="147"/>
      <c r="AG60" s="147"/>
      <c r="AH60" s="4"/>
      <c r="AI60" s="4"/>
      <c r="AJ60" s="4"/>
      <c r="AK60" s="4"/>
      <c r="AL60" s="4"/>
      <c r="AM60" s="4"/>
      <c r="AN60" s="4"/>
      <c r="AO60" s="4"/>
    </row>
    <row r="61" spans="3:4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47" t="s">
        <v>55</v>
      </c>
      <c r="T61" s="4"/>
      <c r="U61" s="4"/>
      <c r="V61" s="4"/>
      <c r="W61" s="4"/>
      <c r="X61" s="4"/>
      <c r="Y61" s="4"/>
      <c r="Z61" s="147"/>
      <c r="AA61" s="147"/>
      <c r="AB61" s="147"/>
      <c r="AC61" s="147"/>
      <c r="AD61" s="147"/>
      <c r="AE61" s="147"/>
      <c r="AF61" s="147"/>
      <c r="AG61" s="147"/>
      <c r="AH61" s="4"/>
      <c r="AI61" s="4"/>
      <c r="AJ61" s="4"/>
      <c r="AK61" s="4"/>
      <c r="AL61" s="4"/>
      <c r="AM61" s="4"/>
      <c r="AN61" s="4"/>
      <c r="AO61" s="4"/>
    </row>
    <row r="62" spans="3:4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47"/>
      <c r="T62" s="4"/>
      <c r="U62" s="4"/>
      <c r="V62" s="4"/>
      <c r="W62" s="4"/>
      <c r="X62" s="4"/>
      <c r="Y62" s="4"/>
      <c r="Z62" s="147"/>
      <c r="AA62" s="147"/>
      <c r="AB62" s="147"/>
      <c r="AC62" s="147"/>
      <c r="AD62" s="147"/>
      <c r="AE62" s="147"/>
      <c r="AF62" s="147"/>
      <c r="AG62" s="147"/>
      <c r="AH62" s="4"/>
      <c r="AI62" s="4"/>
      <c r="AJ62" s="4"/>
      <c r="AK62" s="4"/>
      <c r="AL62" s="4"/>
      <c r="AM62" s="4"/>
      <c r="AN62" s="4"/>
      <c r="AO62" s="4"/>
    </row>
    <row r="63" spans="3:4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47"/>
      <c r="T63" s="4"/>
      <c r="U63" s="4"/>
      <c r="V63" s="4"/>
      <c r="W63" s="4"/>
      <c r="X63" s="4"/>
      <c r="Y63" s="4"/>
      <c r="Z63" s="147"/>
      <c r="AA63" s="147"/>
      <c r="AB63" s="147"/>
      <c r="AC63" s="147"/>
      <c r="AD63" s="147"/>
      <c r="AE63" s="147"/>
      <c r="AF63" s="147"/>
      <c r="AG63" s="147"/>
      <c r="AH63" s="4"/>
      <c r="AI63" s="4"/>
      <c r="AJ63" s="4"/>
      <c r="AK63" s="4"/>
      <c r="AL63" s="4"/>
      <c r="AM63" s="4"/>
      <c r="AN63" s="4"/>
      <c r="AO63" s="4"/>
    </row>
    <row r="64" spans="3:4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47"/>
      <c r="T64" s="4"/>
      <c r="U64" s="4"/>
      <c r="V64" s="4"/>
      <c r="W64" s="4"/>
      <c r="X64" s="4"/>
      <c r="Y64" s="4"/>
      <c r="Z64" s="147"/>
      <c r="AA64" s="147"/>
      <c r="AB64" s="147"/>
      <c r="AC64" s="147"/>
      <c r="AD64" s="147"/>
      <c r="AE64" s="147"/>
      <c r="AF64" s="147"/>
      <c r="AG64" s="147"/>
      <c r="AH64" s="4"/>
      <c r="AI64" s="4"/>
      <c r="AJ64" s="4"/>
      <c r="AK64" s="4"/>
      <c r="AL64" s="4"/>
      <c r="AM64" s="4"/>
      <c r="AN64" s="4"/>
      <c r="AO64" s="4"/>
    </row>
    <row r="65" spans="3:4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47"/>
      <c r="T65" s="4"/>
      <c r="U65" s="4"/>
      <c r="V65" s="4"/>
      <c r="W65" s="4"/>
      <c r="X65" s="4"/>
      <c r="Y65" s="4"/>
      <c r="Z65" s="147"/>
      <c r="AA65" s="147"/>
      <c r="AB65" s="147"/>
      <c r="AC65" s="147"/>
      <c r="AD65" s="147"/>
      <c r="AE65" s="147"/>
      <c r="AF65" s="147"/>
      <c r="AG65" s="147"/>
      <c r="AH65" s="4"/>
      <c r="AI65" s="4"/>
      <c r="AJ65" s="4"/>
      <c r="AK65" s="4"/>
      <c r="AL65" s="4"/>
      <c r="AM65" s="4"/>
      <c r="AN65" s="4"/>
      <c r="AO65" s="4"/>
    </row>
    <row r="66" spans="3:4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47"/>
      <c r="T66" s="4"/>
      <c r="U66" s="4"/>
      <c r="V66" s="4"/>
      <c r="W66" s="4"/>
      <c r="X66" s="4"/>
      <c r="Y66" s="4"/>
      <c r="Z66" s="147"/>
      <c r="AA66" s="147"/>
      <c r="AB66" s="147"/>
      <c r="AC66" s="147"/>
      <c r="AD66" s="147"/>
      <c r="AE66" s="147"/>
      <c r="AF66" s="147"/>
      <c r="AG66" s="147"/>
      <c r="AH66" s="4"/>
      <c r="AI66" s="4"/>
      <c r="AJ66" s="4"/>
      <c r="AK66" s="4"/>
      <c r="AL66" s="4"/>
      <c r="AM66" s="4"/>
      <c r="AN66" s="4"/>
      <c r="AO66" s="4"/>
    </row>
    <row r="67" spans="3:4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47"/>
      <c r="T67" s="4"/>
      <c r="U67" s="4"/>
      <c r="V67" s="4"/>
      <c r="W67" s="4"/>
      <c r="X67" s="4"/>
      <c r="Y67" s="4"/>
      <c r="Z67" s="147"/>
      <c r="AA67" s="147"/>
      <c r="AB67" s="147"/>
      <c r="AC67" s="147"/>
      <c r="AD67" s="147"/>
      <c r="AE67" s="147"/>
      <c r="AF67" s="147"/>
      <c r="AG67" s="147"/>
      <c r="AH67" s="4"/>
      <c r="AI67" s="4"/>
      <c r="AJ67" s="4"/>
      <c r="AK67" s="4"/>
      <c r="AL67" s="4"/>
      <c r="AM67" s="4"/>
      <c r="AN67" s="4"/>
      <c r="AO67" s="4"/>
    </row>
    <row r="68" spans="3:4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47"/>
      <c r="T68" s="4"/>
      <c r="U68" s="4"/>
      <c r="V68" s="4"/>
      <c r="W68" s="4"/>
      <c r="X68" s="4"/>
      <c r="Y68" s="4"/>
      <c r="Z68" s="147"/>
      <c r="AA68" s="147"/>
      <c r="AB68" s="147"/>
      <c r="AC68" s="147"/>
      <c r="AD68" s="147"/>
      <c r="AE68" s="147"/>
      <c r="AF68" s="147"/>
      <c r="AG68" s="147"/>
      <c r="AH68" s="4"/>
      <c r="AI68" s="4"/>
      <c r="AJ68" s="4"/>
      <c r="AK68" s="4"/>
      <c r="AL68" s="4"/>
      <c r="AM68" s="4"/>
      <c r="AN68" s="4"/>
      <c r="AO68" s="4"/>
    </row>
    <row r="69" spans="3:4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47"/>
      <c r="T69" s="4"/>
      <c r="U69" s="4"/>
      <c r="V69" s="4"/>
      <c r="W69" s="4"/>
      <c r="X69" s="4"/>
      <c r="Y69" s="4"/>
      <c r="Z69" s="147"/>
      <c r="AA69" s="147"/>
      <c r="AB69" s="147"/>
      <c r="AC69" s="147"/>
      <c r="AD69" s="147"/>
      <c r="AE69" s="147"/>
      <c r="AF69" s="147"/>
      <c r="AG69" s="147"/>
      <c r="AH69" s="4"/>
      <c r="AI69" s="4"/>
      <c r="AJ69" s="4"/>
      <c r="AK69" s="4"/>
      <c r="AL69" s="4"/>
      <c r="AM69" s="4"/>
      <c r="AN69" s="4"/>
      <c r="AO69" s="4"/>
    </row>
    <row r="70" spans="3:4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47"/>
      <c r="T70" s="4"/>
      <c r="U70" s="4"/>
      <c r="V70" s="4"/>
      <c r="W70" s="4"/>
      <c r="X70" s="4"/>
      <c r="Y70" s="4"/>
      <c r="Z70" s="147"/>
      <c r="AA70" s="147"/>
      <c r="AB70" s="147"/>
      <c r="AC70" s="147"/>
      <c r="AD70" s="147"/>
      <c r="AE70" s="147"/>
      <c r="AF70" s="147"/>
      <c r="AG70" s="147"/>
      <c r="AH70" s="4"/>
      <c r="AI70" s="4"/>
      <c r="AJ70" s="4"/>
      <c r="AK70" s="4"/>
      <c r="AL70" s="4"/>
      <c r="AM70" s="4"/>
      <c r="AN70" s="4"/>
      <c r="AO70" s="4"/>
    </row>
    <row r="71" spans="19:33" ht="12.75">
      <c r="S71" s="92"/>
      <c r="Z71" s="92"/>
      <c r="AA71" s="92"/>
      <c r="AB71" s="92"/>
      <c r="AC71" s="92"/>
      <c r="AD71" s="92"/>
      <c r="AE71" s="92"/>
      <c r="AF71" s="92"/>
      <c r="AG71" s="92"/>
    </row>
    <row r="72" spans="19:33" ht="12.75">
      <c r="S72" s="92"/>
      <c r="Z72" s="92"/>
      <c r="AA72" s="92"/>
      <c r="AB72" s="92"/>
      <c r="AC72" s="92"/>
      <c r="AD72" s="92"/>
      <c r="AE72" s="92"/>
      <c r="AF72" s="92"/>
      <c r="AG72" s="92"/>
    </row>
    <row r="73" spans="26:33" ht="12.75">
      <c r="Z73" s="92"/>
      <c r="AA73" s="92"/>
      <c r="AB73" s="92"/>
      <c r="AC73" s="92"/>
      <c r="AD73" s="92"/>
      <c r="AE73" s="92"/>
      <c r="AF73" s="92"/>
      <c r="AG73" s="92"/>
    </row>
    <row r="74" spans="26:33" ht="12.75">
      <c r="Z74" s="92"/>
      <c r="AA74" s="92"/>
      <c r="AB74" s="92"/>
      <c r="AC74" s="92"/>
      <c r="AD74" s="92"/>
      <c r="AE74" s="92"/>
      <c r="AF74" s="92"/>
      <c r="AG74" s="92"/>
    </row>
    <row r="75" spans="31:33" ht="12.75">
      <c r="AE75" s="92"/>
      <c r="AF75" s="92"/>
      <c r="AG75" s="92"/>
    </row>
    <row r="76" spans="31:33" ht="12.75">
      <c r="AE76" s="92"/>
      <c r="AF76" s="92"/>
      <c r="AG76" s="92"/>
    </row>
    <row r="77" spans="31:33" ht="12.75">
      <c r="AE77" s="92"/>
      <c r="AF77" s="92"/>
      <c r="AG77" s="92"/>
    </row>
    <row r="78" spans="31:33" ht="12.75">
      <c r="AE78" s="92"/>
      <c r="AF78" s="92"/>
      <c r="AG78" s="92"/>
    </row>
    <row r="79" spans="31:33" ht="12.75">
      <c r="AE79" s="92"/>
      <c r="AF79" s="92"/>
      <c r="AG79" s="92"/>
    </row>
    <row r="80" spans="31:33" ht="12.75">
      <c r="AE80" s="92"/>
      <c r="AF80" s="92"/>
      <c r="AG80" s="92"/>
    </row>
    <row r="81" spans="31:33" ht="12.75">
      <c r="AE81" s="92"/>
      <c r="AF81" s="92"/>
      <c r="AG81" s="92"/>
    </row>
    <row r="82" spans="31:33" ht="12.75">
      <c r="AE82" s="92"/>
      <c r="AF82" s="92"/>
      <c r="AG82" s="92"/>
    </row>
    <row r="83" spans="31:33" ht="12.75">
      <c r="AE83" s="92"/>
      <c r="AF83" s="92"/>
      <c r="AG83" s="92"/>
    </row>
  </sheetData>
  <printOptions horizontalCentered="1"/>
  <pageMargins left="0" right="0" top="0.984251968503937" bottom="0" header="0.9055118110236221" footer="0.5118110236220472"/>
  <pageSetup fitToHeight="1" fitToWidth="1" horizontalDpi="600" verticalDpi="600" orientation="landscape" paperSize="9" scale="48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3"/>
  <sheetViews>
    <sheetView tabSelected="1" zoomScale="75" zoomScaleNormal="75" workbookViewId="0" topLeftCell="R1">
      <selection activeCell="Y7" sqref="Y7"/>
    </sheetView>
  </sheetViews>
  <sheetFormatPr defaultColWidth="9.125" defaultRowHeight="20.25" customHeight="1"/>
  <cols>
    <col min="1" max="1" width="7.625" style="0" customWidth="1"/>
    <col min="2" max="2" width="17.75390625" style="0" customWidth="1"/>
    <col min="3" max="3" width="10.75390625" style="31" customWidth="1"/>
    <col min="4" max="4" width="9.75390625" style="0" customWidth="1"/>
    <col min="5" max="5" width="10.00390625" style="0" customWidth="1"/>
    <col min="6" max="6" width="9.625" style="0" customWidth="1"/>
    <col min="7" max="7" width="12.375" style="0" customWidth="1"/>
    <col min="8" max="8" width="10.25390625" style="0" customWidth="1"/>
    <col min="9" max="10" width="10.375" style="0" customWidth="1"/>
    <col min="11" max="11" width="10.875" style="0" customWidth="1"/>
    <col min="12" max="12" width="10.125" style="0" customWidth="1"/>
    <col min="13" max="13" width="8.75390625" style="0" customWidth="1"/>
    <col min="14" max="14" width="8.625" style="0" customWidth="1"/>
    <col min="15" max="15" width="12.875" style="0" customWidth="1"/>
    <col min="16" max="16" width="12.375" style="0" customWidth="1"/>
    <col min="17" max="18" width="11.625" style="0" customWidth="1"/>
    <col min="19" max="19" width="11.625" style="0" hidden="1" customWidth="1"/>
    <col min="20" max="20" width="12.25390625" style="0" customWidth="1"/>
    <col min="21" max="21" width="11.875" style="0" customWidth="1"/>
    <col min="22" max="22" width="8.25390625" style="0" customWidth="1"/>
    <col min="23" max="23" width="11.625" style="0" customWidth="1"/>
    <col min="24" max="24" width="10.875" style="0" customWidth="1"/>
    <col min="25" max="25" width="10.75390625" style="0" customWidth="1"/>
    <col min="31" max="31" width="12.00390625" style="0" customWidth="1"/>
  </cols>
  <sheetData>
    <row r="1" spans="3:19" ht="20.25" customHeight="1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3:31" ht="20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R2" s="6"/>
      <c r="S2" s="6"/>
      <c r="AE2" s="1072" t="s">
        <v>183</v>
      </c>
    </row>
    <row r="3" spans="3:19" ht="20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4" ht="20.25" customHeight="1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X4" s="204"/>
    </row>
    <row r="5" spans="2:23" ht="20.25" customHeight="1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="36" customFormat="1" ht="20.25" customHeight="1">
      <c r="B6" s="250" t="s">
        <v>154</v>
      </c>
    </row>
    <row r="7" spans="2:19" ht="20.25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20" ht="20.25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8"/>
    </row>
    <row r="9" spans="1:31" ht="20.25" customHeight="1">
      <c r="A9" s="62"/>
      <c r="B9" s="37" t="s">
        <v>0</v>
      </c>
      <c r="C9" s="50" t="s">
        <v>1</v>
      </c>
      <c r="D9" s="20" t="s">
        <v>2</v>
      </c>
      <c r="E9" s="20"/>
      <c r="F9" s="20"/>
      <c r="G9" s="19"/>
      <c r="H9" s="15" t="s">
        <v>3</v>
      </c>
      <c r="I9" s="8"/>
      <c r="J9" s="8"/>
      <c r="K9" s="8"/>
      <c r="L9" s="9"/>
      <c r="M9" s="8"/>
      <c r="N9" s="8"/>
      <c r="O9" s="8"/>
      <c r="P9" s="8"/>
      <c r="Q9" s="386" t="s">
        <v>58</v>
      </c>
      <c r="R9" s="387"/>
      <c r="S9" s="466"/>
      <c r="T9" s="569"/>
      <c r="U9" s="19" t="s">
        <v>5</v>
      </c>
      <c r="V9" s="15"/>
      <c r="W9" s="15"/>
      <c r="X9" s="143"/>
      <c r="Y9" s="15"/>
      <c r="Z9" s="651"/>
      <c r="AA9" s="651"/>
      <c r="AB9" s="651"/>
      <c r="AC9" s="651"/>
      <c r="AD9" s="651"/>
      <c r="AE9" s="652"/>
    </row>
    <row r="10" spans="1:31" ht="20.25" customHeight="1">
      <c r="A10" s="5" t="s">
        <v>6</v>
      </c>
      <c r="B10" s="5"/>
      <c r="C10" s="51"/>
      <c r="D10" s="48" t="s">
        <v>7</v>
      </c>
      <c r="E10" s="52"/>
      <c r="F10" s="97"/>
      <c r="G10" s="53"/>
      <c r="H10" s="95" t="s">
        <v>8</v>
      </c>
      <c r="I10" s="93"/>
      <c r="J10" s="93"/>
      <c r="K10" s="94"/>
      <c r="L10" s="42" t="s">
        <v>9</v>
      </c>
      <c r="M10" s="42" t="s">
        <v>10</v>
      </c>
      <c r="N10" s="1" t="s">
        <v>11</v>
      </c>
      <c r="O10" s="328" t="s">
        <v>11</v>
      </c>
      <c r="P10" s="329" t="s">
        <v>12</v>
      </c>
      <c r="Q10" s="388" t="s">
        <v>57</v>
      </c>
      <c r="R10" s="389"/>
      <c r="S10" s="18" t="s">
        <v>56</v>
      </c>
      <c r="T10" s="21" t="s">
        <v>4</v>
      </c>
      <c r="U10" s="558" t="s">
        <v>68</v>
      </c>
      <c r="V10" s="558" t="s">
        <v>59</v>
      </c>
      <c r="W10" s="565" t="s">
        <v>69</v>
      </c>
      <c r="X10" s="565" t="s">
        <v>68</v>
      </c>
      <c r="Y10" s="565" t="s">
        <v>4</v>
      </c>
      <c r="Z10" s="645" t="s">
        <v>60</v>
      </c>
      <c r="AA10" s="645" t="s">
        <v>60</v>
      </c>
      <c r="AB10" s="559" t="s">
        <v>70</v>
      </c>
      <c r="AC10" s="559" t="s">
        <v>20</v>
      </c>
      <c r="AD10" s="559" t="s">
        <v>71</v>
      </c>
      <c r="AE10" s="559" t="s">
        <v>71</v>
      </c>
    </row>
    <row r="11" spans="1:31" ht="20.25" customHeight="1">
      <c r="A11" s="5" t="s">
        <v>13</v>
      </c>
      <c r="B11" s="5"/>
      <c r="C11" s="41"/>
      <c r="D11" s="27" t="s">
        <v>14</v>
      </c>
      <c r="E11" s="84" t="s">
        <v>15</v>
      </c>
      <c r="F11" s="39"/>
      <c r="G11" s="53"/>
      <c r="H11" s="27"/>
      <c r="I11" s="98" t="s">
        <v>16</v>
      </c>
      <c r="J11" s="562"/>
      <c r="K11" s="96"/>
      <c r="L11" s="43"/>
      <c r="M11" s="1" t="s">
        <v>17</v>
      </c>
      <c r="N11" s="1" t="s">
        <v>18</v>
      </c>
      <c r="O11" s="54" t="s">
        <v>53</v>
      </c>
      <c r="P11" s="330" t="s">
        <v>48</v>
      </c>
      <c r="Q11" s="165" t="s">
        <v>19</v>
      </c>
      <c r="R11" s="270" t="s">
        <v>5</v>
      </c>
      <c r="S11" s="21" t="s">
        <v>27</v>
      </c>
      <c r="T11" s="21"/>
      <c r="U11" s="558" t="s">
        <v>72</v>
      </c>
      <c r="V11" s="558" t="s">
        <v>61</v>
      </c>
      <c r="W11" s="565" t="s">
        <v>73</v>
      </c>
      <c r="X11" s="565" t="s">
        <v>74</v>
      </c>
      <c r="Y11" s="565" t="s">
        <v>75</v>
      </c>
      <c r="Z11" s="645" t="s">
        <v>76</v>
      </c>
      <c r="AA11" s="645" t="s">
        <v>77</v>
      </c>
      <c r="AB11" s="559" t="s">
        <v>78</v>
      </c>
      <c r="AC11" s="559" t="s">
        <v>62</v>
      </c>
      <c r="AD11" s="559" t="s">
        <v>79</v>
      </c>
      <c r="AE11" s="559" t="s">
        <v>80</v>
      </c>
    </row>
    <row r="12" spans="1:31" ht="20.25" customHeight="1">
      <c r="A12" s="5" t="s">
        <v>21</v>
      </c>
      <c r="B12" s="18" t="s">
        <v>22</v>
      </c>
      <c r="C12" s="41"/>
      <c r="D12" s="27" t="s">
        <v>23</v>
      </c>
      <c r="E12" s="25" t="s">
        <v>19</v>
      </c>
      <c r="F12" s="135" t="s">
        <v>7</v>
      </c>
      <c r="G12" s="116" t="s">
        <v>19</v>
      </c>
      <c r="H12" s="53" t="s">
        <v>19</v>
      </c>
      <c r="I12" s="25" t="s">
        <v>24</v>
      </c>
      <c r="J12" s="449" t="s">
        <v>66</v>
      </c>
      <c r="K12" s="449" t="s">
        <v>25</v>
      </c>
      <c r="L12" s="54"/>
      <c r="M12" s="30"/>
      <c r="N12" s="1" t="s">
        <v>26</v>
      </c>
      <c r="O12" s="54" t="s">
        <v>52</v>
      </c>
      <c r="P12" s="330" t="s">
        <v>27</v>
      </c>
      <c r="Q12" s="55" t="s">
        <v>28</v>
      </c>
      <c r="R12" s="270" t="s">
        <v>23</v>
      </c>
      <c r="S12" s="468" t="s">
        <v>52</v>
      </c>
      <c r="T12" s="21" t="s">
        <v>19</v>
      </c>
      <c r="U12" s="558" t="s">
        <v>81</v>
      </c>
      <c r="V12" s="558" t="s">
        <v>29</v>
      </c>
      <c r="W12" s="565" t="s">
        <v>82</v>
      </c>
      <c r="X12" s="565" t="s">
        <v>83</v>
      </c>
      <c r="Y12" s="565" t="s">
        <v>84</v>
      </c>
      <c r="Z12" s="645" t="s">
        <v>63</v>
      </c>
      <c r="AA12" s="645" t="s">
        <v>85</v>
      </c>
      <c r="AB12" s="559" t="s">
        <v>86</v>
      </c>
      <c r="AC12" s="559" t="s">
        <v>34</v>
      </c>
      <c r="AD12" s="559" t="s">
        <v>87</v>
      </c>
      <c r="AE12" s="559" t="s">
        <v>88</v>
      </c>
    </row>
    <row r="13" spans="1:31" ht="20.25" customHeight="1" thickBot="1">
      <c r="A13" s="63" t="s">
        <v>30</v>
      </c>
      <c r="B13" s="38" t="s">
        <v>31</v>
      </c>
      <c r="C13" s="56" t="s">
        <v>19</v>
      </c>
      <c r="D13" s="28" t="s">
        <v>32</v>
      </c>
      <c r="E13" s="26"/>
      <c r="F13" s="24" t="s">
        <v>33</v>
      </c>
      <c r="G13" s="57"/>
      <c r="H13" s="448"/>
      <c r="I13" s="26"/>
      <c r="J13" s="26" t="s">
        <v>67</v>
      </c>
      <c r="K13" s="450"/>
      <c r="L13" s="29"/>
      <c r="M13" s="26"/>
      <c r="N13" s="3"/>
      <c r="O13" s="331" t="s">
        <v>28</v>
      </c>
      <c r="P13" s="332"/>
      <c r="Q13" s="57"/>
      <c r="R13" s="271" t="s">
        <v>27</v>
      </c>
      <c r="S13" s="56" t="s">
        <v>28</v>
      </c>
      <c r="T13" s="56"/>
      <c r="U13" s="560"/>
      <c r="V13" s="560"/>
      <c r="W13" s="561" t="s">
        <v>89</v>
      </c>
      <c r="X13" s="561" t="s">
        <v>90</v>
      </c>
      <c r="Y13" s="561" t="s">
        <v>91</v>
      </c>
      <c r="Z13" s="561" t="s">
        <v>64</v>
      </c>
      <c r="AA13" s="561" t="s">
        <v>92</v>
      </c>
      <c r="AB13" s="561" t="s">
        <v>93</v>
      </c>
      <c r="AC13" s="560"/>
      <c r="AD13" s="561" t="s">
        <v>94</v>
      </c>
      <c r="AE13" s="561" t="s">
        <v>95</v>
      </c>
    </row>
    <row r="14" spans="1:42" ht="20.25" customHeight="1">
      <c r="A14" s="258"/>
      <c r="B14" s="16" t="s">
        <v>96</v>
      </c>
      <c r="C14" s="248">
        <f>SUM(MF:ÚZSVM!C14)</f>
        <v>973007</v>
      </c>
      <c r="D14" s="253">
        <f>SUM(MF:ÚZSVM!D14)</f>
        <v>334268</v>
      </c>
      <c r="E14" s="254">
        <f>SUM(MF:ÚZSVM!E14)</f>
        <v>638739</v>
      </c>
      <c r="F14" s="254">
        <f>SUM(MF:ÚZSVM!F14)</f>
        <v>526020</v>
      </c>
      <c r="G14" s="255">
        <f>H14+L14+M14+N14+O14+P14</f>
        <v>13745900</v>
      </c>
      <c r="H14" s="253">
        <f>SUM(MF:ÚZSVM!H14)</f>
        <v>7500075</v>
      </c>
      <c r="I14" s="253">
        <f>SUM(MF:ÚZSVM!I14)</f>
        <v>7453678</v>
      </c>
      <c r="J14" s="253">
        <f>SUM(MF:ÚZSVM!J14)</f>
        <v>1878645</v>
      </c>
      <c r="K14" s="253">
        <f>SUM(MF:ÚZSVM!K14)</f>
        <v>46397</v>
      </c>
      <c r="L14" s="253">
        <f>SUM(MF:ÚZSVM!L14)</f>
        <v>2625027</v>
      </c>
      <c r="M14" s="253">
        <f>SUM(MF:ÚZSVM!M14)</f>
        <v>149090</v>
      </c>
      <c r="N14" s="253">
        <f>SUM(MF:ÚZSVM!N14)</f>
        <v>281279</v>
      </c>
      <c r="O14" s="333">
        <f>SUM(MF:ÚZSVM!O14)</f>
        <v>1422742</v>
      </c>
      <c r="P14" s="254">
        <f>SUM(MF:ÚZSVM!P14)+29141</f>
        <v>1767687</v>
      </c>
      <c r="Q14" s="275">
        <f>SUM(MF:ÚZSVM!Q14)+42820</f>
        <v>3025350</v>
      </c>
      <c r="R14" s="459">
        <f>SUM(MF:ÚZSVM!R14)+13679</f>
        <v>1257663</v>
      </c>
      <c r="S14" s="125">
        <f>SUM(MF:ÚZSVM!S14)</f>
        <v>0</v>
      </c>
      <c r="T14" s="277">
        <f>SUM(MF:ÚZSVM!T14)+42820</f>
        <v>15003563</v>
      </c>
      <c r="U14" s="124">
        <f>SUM(MF:ÚZSVM!U14)</f>
        <v>12028573</v>
      </c>
      <c r="V14" s="274">
        <f>SUM(MF:ÚZSVM!V14)</f>
        <v>15500</v>
      </c>
      <c r="W14" s="276">
        <f>SUM(MF:ÚZSVM!W14)</f>
        <v>1680</v>
      </c>
      <c r="X14" s="274">
        <f>SUM(MF:ÚZSVM!X14)</f>
        <v>1569380</v>
      </c>
      <c r="Y14" s="276">
        <f>SUM(MF:ÚZSVM!Y14)</f>
        <v>1405610</v>
      </c>
      <c r="Z14" s="124">
        <f>SUM(MF:ÚZSVM!Z14)</f>
        <v>20697</v>
      </c>
      <c r="AA14" s="274">
        <f>SUM(MF:ÚZSVM!AA14)</f>
        <v>0</v>
      </c>
      <c r="AB14" s="276">
        <f>SUM(MF:ÚZSVM!AB14)</f>
        <v>1180</v>
      </c>
      <c r="AC14" s="123">
        <f>SUM(MF:ÚZSVM!AC14)</f>
        <v>1949</v>
      </c>
      <c r="AD14" s="123">
        <f>SUM(MF:ÚZSVM!AD14)</f>
        <v>5000</v>
      </c>
      <c r="AE14" s="123">
        <f>SUM(MF:ÚZSVM!AE14)</f>
        <v>5000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20.25" customHeight="1">
      <c r="A15" s="118"/>
      <c r="B15" s="91" t="s">
        <v>35</v>
      </c>
      <c r="C15" s="87"/>
      <c r="D15" s="85"/>
      <c r="E15" s="60"/>
      <c r="F15" s="14"/>
      <c r="G15" s="657"/>
      <c r="H15" s="269"/>
      <c r="I15" s="60"/>
      <c r="J15" s="59"/>
      <c r="K15" s="59"/>
      <c r="L15" s="59"/>
      <c r="M15" s="60"/>
      <c r="N15" s="59"/>
      <c r="O15" s="334"/>
      <c r="P15" s="335"/>
      <c r="Q15" s="86"/>
      <c r="R15" s="272"/>
      <c r="S15" s="469"/>
      <c r="T15" s="573"/>
      <c r="U15" s="571"/>
      <c r="V15" s="451"/>
      <c r="W15" s="492"/>
      <c r="X15" s="334"/>
      <c r="Y15" s="60"/>
      <c r="Z15" s="571"/>
      <c r="AA15" s="451"/>
      <c r="AB15" s="492"/>
      <c r="AC15" s="14"/>
      <c r="AD15" s="14"/>
      <c r="AE15" s="653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0.25" customHeight="1">
      <c r="A16" s="175">
        <v>3</v>
      </c>
      <c r="B16" s="91" t="s">
        <v>98</v>
      </c>
      <c r="C16" s="87"/>
      <c r="D16" s="85"/>
      <c r="E16" s="60"/>
      <c r="F16" s="14"/>
      <c r="G16" s="101">
        <f aca="true" t="shared" si="0" ref="G16:G31">H16+L16+M16+N16+O16+P16</f>
        <v>46000</v>
      </c>
      <c r="H16" s="269">
        <f aca="true" t="shared" si="1" ref="H16:H31">I16+K16</f>
        <v>22628</v>
      </c>
      <c r="I16" s="583">
        <v>22628</v>
      </c>
      <c r="J16" s="585"/>
      <c r="K16" s="585"/>
      <c r="L16" s="585">
        <v>7920</v>
      </c>
      <c r="M16" s="583">
        <v>452</v>
      </c>
      <c r="N16" s="551"/>
      <c r="O16" s="552">
        <v>15000</v>
      </c>
      <c r="P16" s="590"/>
      <c r="Q16" s="256">
        <f aca="true" t="shared" si="2" ref="Q16:Q31">P16+R16</f>
        <v>0</v>
      </c>
      <c r="R16" s="339"/>
      <c r="S16" s="470"/>
      <c r="T16" s="573">
        <f>G16+R16</f>
        <v>46000</v>
      </c>
      <c r="U16" s="413"/>
      <c r="V16" s="451"/>
      <c r="W16" s="492"/>
      <c r="X16" s="339">
        <v>1511</v>
      </c>
      <c r="Y16" s="34">
        <v>44489</v>
      </c>
      <c r="Z16" s="339"/>
      <c r="AA16" s="674"/>
      <c r="AB16" s="674"/>
      <c r="AC16" s="87"/>
      <c r="AD16" s="87"/>
      <c r="AE16" s="87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0.25" customHeight="1">
      <c r="A17" s="578">
        <v>1</v>
      </c>
      <c r="B17" s="91" t="s">
        <v>99</v>
      </c>
      <c r="C17" s="581"/>
      <c r="D17" s="582"/>
      <c r="E17" s="583"/>
      <c r="F17" s="584"/>
      <c r="G17" s="592">
        <f t="shared" si="0"/>
        <v>31526</v>
      </c>
      <c r="H17" s="621">
        <f t="shared" si="1"/>
        <v>0</v>
      </c>
      <c r="I17" s="605"/>
      <c r="J17" s="605"/>
      <c r="K17" s="605"/>
      <c r="L17" s="605"/>
      <c r="M17" s="605"/>
      <c r="N17" s="605"/>
      <c r="O17" s="616"/>
      <c r="P17" s="663">
        <v>31526</v>
      </c>
      <c r="Q17" s="661">
        <f t="shared" si="2"/>
        <v>0</v>
      </c>
      <c r="R17" s="662">
        <v>-31526</v>
      </c>
      <c r="S17" s="625"/>
      <c r="T17" s="634">
        <f aca="true" t="shared" si="3" ref="T17:T31">G17+R17</f>
        <v>0</v>
      </c>
      <c r="U17" s="627"/>
      <c r="V17" s="628"/>
      <c r="W17" s="629"/>
      <c r="X17" s="624"/>
      <c r="Y17" s="711"/>
      <c r="Z17" s="624"/>
      <c r="AA17" s="629"/>
      <c r="AB17" s="629"/>
      <c r="AC17" s="581"/>
      <c r="AD17" s="581"/>
      <c r="AE17" s="581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20.25" customHeight="1">
      <c r="A18" s="536">
        <v>3</v>
      </c>
      <c r="B18" s="91" t="s">
        <v>100</v>
      </c>
      <c r="C18" s="581"/>
      <c r="D18" s="582"/>
      <c r="E18" s="583"/>
      <c r="F18" s="584"/>
      <c r="G18" s="592">
        <f t="shared" si="0"/>
        <v>12400</v>
      </c>
      <c r="H18" s="621">
        <f t="shared" si="1"/>
        <v>0</v>
      </c>
      <c r="I18" s="583"/>
      <c r="J18" s="585"/>
      <c r="K18" s="585"/>
      <c r="L18" s="585"/>
      <c r="M18" s="583"/>
      <c r="N18" s="604"/>
      <c r="O18" s="616">
        <v>-9593</v>
      </c>
      <c r="P18" s="591">
        <v>21993</v>
      </c>
      <c r="Q18" s="587">
        <f t="shared" si="2"/>
        <v>37293</v>
      </c>
      <c r="R18" s="588">
        <v>15300</v>
      </c>
      <c r="S18" s="630"/>
      <c r="T18" s="634">
        <f t="shared" si="3"/>
        <v>27700</v>
      </c>
      <c r="U18" s="627"/>
      <c r="V18" s="628"/>
      <c r="W18" s="629"/>
      <c r="X18" s="624">
        <v>27700</v>
      </c>
      <c r="Y18" s="711"/>
      <c r="Z18" s="624"/>
      <c r="AA18" s="629"/>
      <c r="AB18" s="629"/>
      <c r="AC18" s="581"/>
      <c r="AD18" s="581"/>
      <c r="AE18" s="581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20.25" customHeight="1">
      <c r="A19" s="659">
        <v>3</v>
      </c>
      <c r="B19" s="91" t="s">
        <v>101</v>
      </c>
      <c r="C19" s="581"/>
      <c r="D19" s="582"/>
      <c r="E19" s="583"/>
      <c r="F19" s="584"/>
      <c r="G19" s="592">
        <f t="shared" si="0"/>
        <v>133000</v>
      </c>
      <c r="H19" s="621">
        <f t="shared" si="1"/>
        <v>0</v>
      </c>
      <c r="I19" s="604"/>
      <c r="J19" s="604"/>
      <c r="K19" s="604"/>
      <c r="L19" s="604"/>
      <c r="M19" s="604"/>
      <c r="N19" s="604"/>
      <c r="O19" s="616">
        <v>133000</v>
      </c>
      <c r="P19" s="591"/>
      <c r="Q19" s="587">
        <f t="shared" si="2"/>
        <v>0</v>
      </c>
      <c r="R19" s="588"/>
      <c r="S19" s="631"/>
      <c r="T19" s="626">
        <f t="shared" si="3"/>
        <v>133000</v>
      </c>
      <c r="U19" s="627">
        <v>38000</v>
      </c>
      <c r="V19" s="628"/>
      <c r="W19" s="629"/>
      <c r="X19" s="624"/>
      <c r="Y19" s="711">
        <v>95000</v>
      </c>
      <c r="Z19" s="624"/>
      <c r="AA19" s="629"/>
      <c r="AB19" s="629"/>
      <c r="AC19" s="581"/>
      <c r="AD19" s="581"/>
      <c r="AE19" s="581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20.25" customHeight="1">
      <c r="A20" s="257">
        <v>3</v>
      </c>
      <c r="B20" s="91" t="s">
        <v>102</v>
      </c>
      <c r="C20" s="581"/>
      <c r="D20" s="582"/>
      <c r="E20" s="583"/>
      <c r="F20" s="584"/>
      <c r="G20" s="592">
        <f t="shared" si="0"/>
        <v>0</v>
      </c>
      <c r="H20" s="621">
        <f t="shared" si="1"/>
        <v>20</v>
      </c>
      <c r="I20" s="604"/>
      <c r="J20" s="604"/>
      <c r="K20" s="604">
        <v>20</v>
      </c>
      <c r="L20" s="604"/>
      <c r="M20" s="604"/>
      <c r="N20" s="604"/>
      <c r="O20" s="616">
        <v>-20</v>
      </c>
      <c r="P20" s="632"/>
      <c r="Q20" s="623">
        <f t="shared" si="2"/>
        <v>0</v>
      </c>
      <c r="R20" s="624"/>
      <c r="S20" s="633"/>
      <c r="T20" s="634">
        <f t="shared" si="3"/>
        <v>0</v>
      </c>
      <c r="U20" s="627"/>
      <c r="V20" s="671"/>
      <c r="W20" s="671"/>
      <c r="X20" s="786"/>
      <c r="Y20" s="672"/>
      <c r="Z20" s="522"/>
      <c r="AA20" s="671"/>
      <c r="AB20" s="671"/>
      <c r="AC20" s="857"/>
      <c r="AD20" s="857"/>
      <c r="AE20" s="857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20.25" customHeight="1">
      <c r="A21" s="396">
        <v>3</v>
      </c>
      <c r="B21" s="91" t="s">
        <v>103</v>
      </c>
      <c r="C21" s="581"/>
      <c r="D21" s="582"/>
      <c r="E21" s="583"/>
      <c r="F21" s="584"/>
      <c r="G21" s="592">
        <f t="shared" si="0"/>
        <v>-157557</v>
      </c>
      <c r="H21" s="621">
        <f t="shared" si="1"/>
        <v>-36810</v>
      </c>
      <c r="I21" s="604">
        <v>-36810</v>
      </c>
      <c r="J21" s="604"/>
      <c r="K21" s="604"/>
      <c r="L21" s="604">
        <v>-5884</v>
      </c>
      <c r="M21" s="604">
        <v>-336</v>
      </c>
      <c r="N21" s="604">
        <v>-28127</v>
      </c>
      <c r="O21" s="616">
        <v>-81400</v>
      </c>
      <c r="P21" s="622">
        <v>-5000</v>
      </c>
      <c r="Q21" s="623">
        <f t="shared" si="2"/>
        <v>-10000</v>
      </c>
      <c r="R21" s="624">
        <v>-5000</v>
      </c>
      <c r="S21" s="630"/>
      <c r="T21" s="634">
        <f t="shared" si="3"/>
        <v>-162557</v>
      </c>
      <c r="U21" s="635">
        <v>-66557</v>
      </c>
      <c r="V21" s="672"/>
      <c r="W21" s="672"/>
      <c r="X21" s="860">
        <v>-81000</v>
      </c>
      <c r="Y21" s="807">
        <v>-15000</v>
      </c>
      <c r="Z21" s="522"/>
      <c r="AA21" s="672"/>
      <c r="AB21" s="672"/>
      <c r="AC21" s="858"/>
      <c r="AD21" s="858"/>
      <c r="AE21" s="859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20.25" customHeight="1">
      <c r="A22" s="175">
        <v>3</v>
      </c>
      <c r="B22" s="91" t="s">
        <v>104</v>
      </c>
      <c r="C22" s="87"/>
      <c r="D22" s="85"/>
      <c r="E22" s="60"/>
      <c r="F22" s="14"/>
      <c r="G22" s="101">
        <f t="shared" si="0"/>
        <v>-20850</v>
      </c>
      <c r="H22" s="269">
        <f t="shared" si="1"/>
        <v>0</v>
      </c>
      <c r="I22" s="100"/>
      <c r="J22" s="100"/>
      <c r="K22" s="60"/>
      <c r="L22" s="550"/>
      <c r="M22" s="550"/>
      <c r="N22" s="550"/>
      <c r="O22" s="589">
        <v>-20850</v>
      </c>
      <c r="P22" s="337"/>
      <c r="Q22" s="256">
        <f t="shared" si="2"/>
        <v>20850</v>
      </c>
      <c r="R22" s="339">
        <v>20850</v>
      </c>
      <c r="S22" s="422"/>
      <c r="T22" s="573">
        <f>G22+R22</f>
        <v>0</v>
      </c>
      <c r="U22" s="413"/>
      <c r="V22" s="674"/>
      <c r="W22" s="674"/>
      <c r="X22" s="260"/>
      <c r="Y22" s="349"/>
      <c r="Z22" s="400"/>
      <c r="AA22" s="674"/>
      <c r="AB22" s="674"/>
      <c r="AC22" s="712"/>
      <c r="AD22" s="712"/>
      <c r="AE22" s="712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0.25" customHeight="1">
      <c r="A23" s="175">
        <v>3</v>
      </c>
      <c r="B23" s="91" t="s">
        <v>105</v>
      </c>
      <c r="C23" s="87"/>
      <c r="D23" s="85"/>
      <c r="E23" s="60"/>
      <c r="F23" s="14"/>
      <c r="G23" s="101">
        <f t="shared" si="0"/>
        <v>45533</v>
      </c>
      <c r="H23" s="269">
        <f t="shared" si="1"/>
        <v>0</v>
      </c>
      <c r="I23" s="100"/>
      <c r="J23" s="100"/>
      <c r="K23" s="60"/>
      <c r="L23" s="550"/>
      <c r="M23" s="550"/>
      <c r="N23" s="550"/>
      <c r="O23" s="550">
        <v>-300</v>
      </c>
      <c r="P23" s="337">
        <v>45833</v>
      </c>
      <c r="Q23" s="256">
        <f t="shared" si="2"/>
        <v>47000</v>
      </c>
      <c r="R23" s="339">
        <v>1167</v>
      </c>
      <c r="S23" s="471"/>
      <c r="T23" s="573">
        <f t="shared" si="3"/>
        <v>46700</v>
      </c>
      <c r="U23" s="413">
        <v>46700</v>
      </c>
      <c r="V23" s="674"/>
      <c r="W23" s="674"/>
      <c r="X23" s="260"/>
      <c r="Y23" s="349"/>
      <c r="Z23" s="400"/>
      <c r="AA23" s="674"/>
      <c r="AB23" s="674"/>
      <c r="AC23" s="712"/>
      <c r="AD23" s="712"/>
      <c r="AE23" s="712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0.25" customHeight="1">
      <c r="A24" s="664">
        <v>1</v>
      </c>
      <c r="B24" s="325" t="s">
        <v>106</v>
      </c>
      <c r="C24" s="87"/>
      <c r="D24" s="85"/>
      <c r="E24" s="60"/>
      <c r="F24" s="14"/>
      <c r="G24" s="101">
        <f t="shared" si="0"/>
        <v>-410</v>
      </c>
      <c r="H24" s="269">
        <f t="shared" si="1"/>
        <v>0</v>
      </c>
      <c r="I24" s="384"/>
      <c r="J24" s="60"/>
      <c r="K24" s="384"/>
      <c r="L24" s="384"/>
      <c r="M24" s="384"/>
      <c r="N24" s="384"/>
      <c r="O24" s="334"/>
      <c r="P24" s="660">
        <v>-410</v>
      </c>
      <c r="Q24" s="661">
        <f t="shared" si="2"/>
        <v>0</v>
      </c>
      <c r="R24" s="662">
        <v>410</v>
      </c>
      <c r="S24" s="422"/>
      <c r="T24" s="570">
        <f t="shared" si="3"/>
        <v>0</v>
      </c>
      <c r="U24" s="413"/>
      <c r="V24" s="674"/>
      <c r="W24" s="674"/>
      <c r="X24" s="260"/>
      <c r="Y24" s="349"/>
      <c r="Z24" s="400"/>
      <c r="AA24" s="674"/>
      <c r="AB24" s="674"/>
      <c r="AC24" s="712"/>
      <c r="AD24" s="712"/>
      <c r="AE24" s="712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20.25" customHeight="1">
      <c r="A25" s="257">
        <v>3</v>
      </c>
      <c r="B25" s="91" t="s">
        <v>107</v>
      </c>
      <c r="C25" s="87"/>
      <c r="D25" s="85"/>
      <c r="E25" s="60"/>
      <c r="F25" s="14"/>
      <c r="G25" s="101">
        <f t="shared" si="0"/>
        <v>0</v>
      </c>
      <c r="H25" s="269">
        <f t="shared" si="1"/>
        <v>50</v>
      </c>
      <c r="I25" s="384"/>
      <c r="J25" s="384"/>
      <c r="K25" s="384">
        <v>50</v>
      </c>
      <c r="L25" s="384"/>
      <c r="M25" s="384"/>
      <c r="N25" s="384"/>
      <c r="O25" s="35">
        <v>-50</v>
      </c>
      <c r="P25" s="335"/>
      <c r="Q25" s="256">
        <f t="shared" si="2"/>
        <v>0</v>
      </c>
      <c r="R25" s="339"/>
      <c r="S25" s="471"/>
      <c r="T25" s="573">
        <f t="shared" si="3"/>
        <v>0</v>
      </c>
      <c r="U25" s="413"/>
      <c r="V25" s="451"/>
      <c r="W25" s="492"/>
      <c r="X25" s="339"/>
      <c r="Y25" s="34"/>
      <c r="Z25" s="339"/>
      <c r="AA25" s="492"/>
      <c r="AB25" s="492"/>
      <c r="AC25" s="87"/>
      <c r="AD25" s="87"/>
      <c r="AE25" s="87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20.25" customHeight="1">
      <c r="A26" s="257">
        <v>3</v>
      </c>
      <c r="B26" s="91" t="s">
        <v>108</v>
      </c>
      <c r="C26" s="87"/>
      <c r="D26" s="85"/>
      <c r="E26" s="60"/>
      <c r="F26" s="14"/>
      <c r="G26" s="101">
        <f t="shared" si="0"/>
        <v>0</v>
      </c>
      <c r="H26" s="269">
        <f t="shared" si="1"/>
        <v>0</v>
      </c>
      <c r="I26" s="434"/>
      <c r="J26" s="434">
        <v>-41817</v>
      </c>
      <c r="K26" s="384"/>
      <c r="L26" s="434"/>
      <c r="M26" s="434"/>
      <c r="N26" s="434"/>
      <c r="O26" s="434"/>
      <c r="P26" s="669"/>
      <c r="Q26" s="623">
        <f t="shared" si="2"/>
        <v>0</v>
      </c>
      <c r="R26" s="624"/>
      <c r="S26" s="631"/>
      <c r="T26" s="626">
        <f t="shared" si="3"/>
        <v>0</v>
      </c>
      <c r="U26" s="413"/>
      <c r="V26" s="451"/>
      <c r="W26" s="492"/>
      <c r="X26" s="339"/>
      <c r="Y26" s="34"/>
      <c r="Z26" s="339"/>
      <c r="AA26" s="492"/>
      <c r="AB26" s="492"/>
      <c r="AC26" s="87"/>
      <c r="AD26" s="87"/>
      <c r="AE26" s="87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0.25" customHeight="1">
      <c r="A27" s="670">
        <v>1</v>
      </c>
      <c r="B27" s="91" t="s">
        <v>109</v>
      </c>
      <c r="C27" s="87"/>
      <c r="D27" s="85"/>
      <c r="E27" s="60"/>
      <c r="F27" s="14"/>
      <c r="G27" s="101">
        <f t="shared" si="0"/>
        <v>50</v>
      </c>
      <c r="H27" s="269">
        <f t="shared" si="1"/>
        <v>0</v>
      </c>
      <c r="I27" s="434"/>
      <c r="J27" s="434"/>
      <c r="K27" s="384"/>
      <c r="L27" s="434"/>
      <c r="M27" s="434"/>
      <c r="N27" s="434"/>
      <c r="O27" s="665"/>
      <c r="P27" s="666">
        <v>50</v>
      </c>
      <c r="Q27" s="667">
        <f>P27+R27</f>
        <v>0</v>
      </c>
      <c r="R27" s="668">
        <v>-50</v>
      </c>
      <c r="S27" s="422"/>
      <c r="T27" s="570">
        <f t="shared" si="3"/>
        <v>0</v>
      </c>
      <c r="U27" s="413"/>
      <c r="V27" s="451"/>
      <c r="W27" s="492"/>
      <c r="X27" s="339"/>
      <c r="Y27" s="34"/>
      <c r="Z27" s="339"/>
      <c r="AA27" s="492"/>
      <c r="AB27" s="492"/>
      <c r="AC27" s="87"/>
      <c r="AD27" s="87"/>
      <c r="AE27" s="87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0.25" customHeight="1">
      <c r="A28" s="257">
        <v>3</v>
      </c>
      <c r="B28" s="91" t="s">
        <v>110</v>
      </c>
      <c r="C28" s="87"/>
      <c r="D28" s="85"/>
      <c r="E28" s="60"/>
      <c r="F28" s="14"/>
      <c r="G28" s="101">
        <f t="shared" si="0"/>
        <v>0</v>
      </c>
      <c r="H28" s="269">
        <f t="shared" si="1"/>
        <v>0</v>
      </c>
      <c r="I28" s="434"/>
      <c r="J28" s="434">
        <v>-18729</v>
      </c>
      <c r="K28" s="384"/>
      <c r="L28" s="434"/>
      <c r="M28" s="434"/>
      <c r="N28" s="434"/>
      <c r="O28" s="665"/>
      <c r="P28" s="337"/>
      <c r="Q28" s="256">
        <f t="shared" si="2"/>
        <v>0</v>
      </c>
      <c r="R28" s="339"/>
      <c r="S28" s="422"/>
      <c r="T28" s="570">
        <f t="shared" si="3"/>
        <v>0</v>
      </c>
      <c r="U28" s="413"/>
      <c r="V28" s="451"/>
      <c r="W28" s="492"/>
      <c r="X28" s="339"/>
      <c r="Y28" s="34"/>
      <c r="Z28" s="339"/>
      <c r="AA28" s="492"/>
      <c r="AB28" s="492"/>
      <c r="AC28" s="87"/>
      <c r="AD28" s="87"/>
      <c r="AE28" s="71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20.25" customHeight="1">
      <c r="A29" s="664">
        <v>1</v>
      </c>
      <c r="B29" s="91" t="s">
        <v>111</v>
      </c>
      <c r="C29" s="87"/>
      <c r="D29" s="85"/>
      <c r="E29" s="60"/>
      <c r="F29" s="14"/>
      <c r="G29" s="101">
        <f t="shared" si="0"/>
        <v>234</v>
      </c>
      <c r="H29" s="269">
        <f t="shared" si="1"/>
        <v>0</v>
      </c>
      <c r="I29" s="434"/>
      <c r="J29" s="434"/>
      <c r="K29" s="384"/>
      <c r="L29" s="434"/>
      <c r="M29" s="434"/>
      <c r="N29" s="434"/>
      <c r="O29" s="665"/>
      <c r="P29" s="666">
        <v>234</v>
      </c>
      <c r="Q29" s="667">
        <f t="shared" si="2"/>
        <v>0</v>
      </c>
      <c r="R29" s="668">
        <v>-234</v>
      </c>
      <c r="S29" s="422"/>
      <c r="T29" s="570">
        <f t="shared" si="3"/>
        <v>0</v>
      </c>
      <c r="U29" s="413"/>
      <c r="V29" s="451"/>
      <c r="W29" s="492"/>
      <c r="X29" s="339"/>
      <c r="Y29" s="34"/>
      <c r="Z29" s="339"/>
      <c r="AA29" s="492"/>
      <c r="AB29" s="492"/>
      <c r="AC29" s="87"/>
      <c r="AD29" s="87"/>
      <c r="AE29" s="87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0.25" customHeight="1">
      <c r="A30" s="313">
        <v>3</v>
      </c>
      <c r="B30" s="91" t="s">
        <v>112</v>
      </c>
      <c r="C30" s="87"/>
      <c r="D30" s="85"/>
      <c r="E30" s="60"/>
      <c r="F30" s="14"/>
      <c r="G30" s="101">
        <f t="shared" si="0"/>
        <v>7101</v>
      </c>
      <c r="H30" s="269">
        <f t="shared" si="1"/>
        <v>532</v>
      </c>
      <c r="I30" s="384"/>
      <c r="J30" s="384"/>
      <c r="K30" s="672">
        <v>532</v>
      </c>
      <c r="L30" s="672">
        <v>186</v>
      </c>
      <c r="M30" s="314"/>
      <c r="N30" s="314"/>
      <c r="O30" s="785">
        <v>6383</v>
      </c>
      <c r="P30" s="338"/>
      <c r="Q30" s="256"/>
      <c r="R30" s="339"/>
      <c r="S30" s="471"/>
      <c r="T30" s="573">
        <f t="shared" si="3"/>
        <v>7101</v>
      </c>
      <c r="U30" s="413"/>
      <c r="V30" s="451"/>
      <c r="W30" s="492"/>
      <c r="X30" s="339"/>
      <c r="Y30" s="34">
        <v>7101</v>
      </c>
      <c r="Z30" s="339"/>
      <c r="AA30" s="492"/>
      <c r="AB30" s="492"/>
      <c r="AC30" s="87"/>
      <c r="AD30" s="87"/>
      <c r="AE30" s="87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0.25" customHeight="1" thickBot="1">
      <c r="A31" s="257"/>
      <c r="B31" s="267"/>
      <c r="C31" s="298"/>
      <c r="D31" s="299"/>
      <c r="E31" s="22"/>
      <c r="F31" s="10"/>
      <c r="G31" s="302">
        <f t="shared" si="0"/>
        <v>0</v>
      </c>
      <c r="H31" s="303">
        <f t="shared" si="1"/>
        <v>0</v>
      </c>
      <c r="I31" s="303"/>
      <c r="J31" s="303"/>
      <c r="K31" s="303"/>
      <c r="L31" s="303"/>
      <c r="M31" s="303"/>
      <c r="N31" s="303"/>
      <c r="O31" s="83"/>
      <c r="P31" s="340"/>
      <c r="Q31" s="304">
        <f t="shared" si="2"/>
        <v>0</v>
      </c>
      <c r="R31" s="460"/>
      <c r="S31" s="472"/>
      <c r="T31" s="574">
        <f t="shared" si="3"/>
        <v>0</v>
      </c>
      <c r="U31" s="303"/>
      <c r="V31" s="83"/>
      <c r="W31" s="309"/>
      <c r="X31" s="675"/>
      <c r="Y31" s="691"/>
      <c r="Z31" s="83"/>
      <c r="AA31" s="309"/>
      <c r="AB31" s="309"/>
      <c r="AC31" s="341"/>
      <c r="AD31" s="341"/>
      <c r="AE31" s="29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20.25" customHeight="1" thickBot="1">
      <c r="A32" s="49"/>
      <c r="B32" s="49" t="s">
        <v>36</v>
      </c>
      <c r="C32" s="153">
        <f>D32+E32</f>
        <v>0</v>
      </c>
      <c r="D32" s="154">
        <f>SUM(D21:D21)</f>
        <v>0</v>
      </c>
      <c r="E32" s="155">
        <f>SUM(E21:E21)</f>
        <v>0</v>
      </c>
      <c r="F32" s="153">
        <f>SUM(F21:F21)</f>
        <v>0</v>
      </c>
      <c r="G32" s="153">
        <f>SUM(G16:G31)</f>
        <v>97027</v>
      </c>
      <c r="H32" s="154">
        <f>SUM(H16:H31)</f>
        <v>-13580</v>
      </c>
      <c r="I32" s="154">
        <f aca="true" t="shared" si="4" ref="I32:P32">SUM(I16:I31)</f>
        <v>-14182</v>
      </c>
      <c r="J32" s="154">
        <f t="shared" si="4"/>
        <v>-60546</v>
      </c>
      <c r="K32" s="154">
        <f t="shared" si="4"/>
        <v>602</v>
      </c>
      <c r="L32" s="154">
        <f t="shared" si="4"/>
        <v>2222</v>
      </c>
      <c r="M32" s="154">
        <f t="shared" si="4"/>
        <v>116</v>
      </c>
      <c r="N32" s="154">
        <f t="shared" si="4"/>
        <v>-28127</v>
      </c>
      <c r="O32" s="281">
        <f t="shared" si="4"/>
        <v>42170</v>
      </c>
      <c r="P32" s="224">
        <f t="shared" si="4"/>
        <v>94226</v>
      </c>
      <c r="Q32" s="166">
        <f>SUM(Q16:Q31)</f>
        <v>95143</v>
      </c>
      <c r="R32" s="417">
        <f>SUM(R16:R31)</f>
        <v>917</v>
      </c>
      <c r="S32" s="156">
        <f>SUM(S16:S31)</f>
        <v>0</v>
      </c>
      <c r="T32" s="156">
        <f>SUM(T16:T31)</f>
        <v>97944</v>
      </c>
      <c r="U32" s="154">
        <f>SUM(U16:U30)</f>
        <v>18143</v>
      </c>
      <c r="V32" s="281">
        <f aca="true" t="shared" si="5" ref="V32:AE32">SUM(V16:V30)</f>
        <v>0</v>
      </c>
      <c r="W32" s="155">
        <f t="shared" si="5"/>
        <v>0</v>
      </c>
      <c r="X32" s="680">
        <f t="shared" si="5"/>
        <v>-51789</v>
      </c>
      <c r="Y32" s="692">
        <f t="shared" si="5"/>
        <v>131590</v>
      </c>
      <c r="Z32" s="281">
        <f t="shared" si="5"/>
        <v>0</v>
      </c>
      <c r="AA32" s="155">
        <f t="shared" si="5"/>
        <v>0</v>
      </c>
      <c r="AB32" s="155">
        <f t="shared" si="5"/>
        <v>0</v>
      </c>
      <c r="AC32" s="398">
        <f t="shared" si="5"/>
        <v>0</v>
      </c>
      <c r="AD32" s="398">
        <f t="shared" si="5"/>
        <v>0</v>
      </c>
      <c r="AE32" s="153">
        <f t="shared" si="5"/>
        <v>0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31" ht="20.25" customHeight="1">
      <c r="A33" s="866">
        <v>1</v>
      </c>
      <c r="B33" s="319" t="s">
        <v>114</v>
      </c>
      <c r="C33" s="342"/>
      <c r="D33" s="343"/>
      <c r="E33" s="344"/>
      <c r="F33" s="345"/>
      <c r="G33" s="346">
        <f aca="true" t="shared" si="6" ref="G33:G59">H33+L33+M33+N33+O33+P33</f>
        <v>3430</v>
      </c>
      <c r="H33" s="447">
        <f aca="true" t="shared" si="7" ref="H33:H59">I33+K33</f>
        <v>0</v>
      </c>
      <c r="I33" s="446"/>
      <c r="J33" s="446"/>
      <c r="K33" s="344"/>
      <c r="L33" s="344"/>
      <c r="M33" s="344"/>
      <c r="N33" s="344"/>
      <c r="O33" s="446"/>
      <c r="P33" s="864">
        <v>3430</v>
      </c>
      <c r="Q33" s="713">
        <f>P33+R33</f>
        <v>0</v>
      </c>
      <c r="R33" s="865">
        <v>-3430</v>
      </c>
      <c r="S33" s="342"/>
      <c r="T33" s="575">
        <f aca="true" t="shared" si="8" ref="T33:T59">G33+R33</f>
        <v>0</v>
      </c>
      <c r="U33" s="572"/>
      <c r="V33" s="345"/>
      <c r="W33" s="344"/>
      <c r="X33" s="345"/>
      <c r="Y33" s="344"/>
      <c r="Z33" s="345"/>
      <c r="AA33" s="344"/>
      <c r="AB33" s="344"/>
      <c r="AC33" s="348"/>
      <c r="AD33" s="348"/>
      <c r="AE33" s="348"/>
    </row>
    <row r="34" spans="1:42" ht="20.25" customHeight="1">
      <c r="A34" s="867">
        <v>1</v>
      </c>
      <c r="B34" s="91" t="s">
        <v>113</v>
      </c>
      <c r="C34" s="12"/>
      <c r="D34" s="13"/>
      <c r="E34" s="13"/>
      <c r="F34" s="12"/>
      <c r="G34" s="12">
        <f t="shared" si="6"/>
        <v>7779</v>
      </c>
      <c r="H34" s="13">
        <f t="shared" si="7"/>
        <v>0</v>
      </c>
      <c r="I34" s="13"/>
      <c r="J34" s="13"/>
      <c r="K34" s="13"/>
      <c r="L34" s="13"/>
      <c r="M34" s="13"/>
      <c r="N34" s="13"/>
      <c r="O34" s="34"/>
      <c r="P34" s="871">
        <v>7779</v>
      </c>
      <c r="Q34" s="868">
        <f aca="true" t="shared" si="9" ref="Q34:Q59">P34+R34</f>
        <v>0</v>
      </c>
      <c r="R34" s="870">
        <v>-7779</v>
      </c>
      <c r="S34" s="44"/>
      <c r="T34" s="44">
        <f t="shared" si="8"/>
        <v>0</v>
      </c>
      <c r="U34" s="13"/>
      <c r="V34" s="339"/>
      <c r="W34" s="34"/>
      <c r="X34" s="334"/>
      <c r="Y34" s="60"/>
      <c r="Z34" s="339"/>
      <c r="AA34" s="34"/>
      <c r="AB34" s="34"/>
      <c r="AC34" s="14"/>
      <c r="AD34" s="14"/>
      <c r="AE34" s="1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20.25" customHeight="1">
      <c r="A35" s="67">
        <v>3</v>
      </c>
      <c r="B35" s="91" t="s">
        <v>115</v>
      </c>
      <c r="C35" s="12"/>
      <c r="D35" s="13"/>
      <c r="E35" s="13"/>
      <c r="F35" s="12"/>
      <c r="G35" s="12">
        <f t="shared" si="6"/>
        <v>40000</v>
      </c>
      <c r="H35" s="13">
        <f>I35+K35</f>
        <v>29197</v>
      </c>
      <c r="I35" s="13">
        <v>29197</v>
      </c>
      <c r="J35" s="13"/>
      <c r="K35" s="13"/>
      <c r="L35" s="13">
        <v>10219</v>
      </c>
      <c r="M35" s="13">
        <v>584</v>
      </c>
      <c r="N35" s="13"/>
      <c r="O35" s="34"/>
      <c r="P35" s="12"/>
      <c r="Q35" s="86">
        <f t="shared" si="9"/>
        <v>0</v>
      </c>
      <c r="R35" s="455"/>
      <c r="S35" s="44"/>
      <c r="T35" s="440">
        <f t="shared" si="8"/>
        <v>40000</v>
      </c>
      <c r="U35" s="13">
        <v>40000</v>
      </c>
      <c r="V35" s="339"/>
      <c r="W35" s="34"/>
      <c r="X35" s="676"/>
      <c r="Y35" s="693"/>
      <c r="Z35" s="339"/>
      <c r="AA35" s="34"/>
      <c r="AB35" s="34"/>
      <c r="AC35" s="148"/>
      <c r="AD35" s="148"/>
      <c r="AE35" s="1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20.25" customHeight="1">
      <c r="A36" s="867">
        <v>1</v>
      </c>
      <c r="B36" s="439" t="s">
        <v>116</v>
      </c>
      <c r="C36" s="101"/>
      <c r="D36" s="104"/>
      <c r="E36" s="104"/>
      <c r="F36" s="101"/>
      <c r="G36" s="101">
        <f t="shared" si="6"/>
        <v>61508</v>
      </c>
      <c r="H36" s="104">
        <f t="shared" si="7"/>
        <v>0</v>
      </c>
      <c r="I36" s="104"/>
      <c r="J36" s="104"/>
      <c r="K36" s="104"/>
      <c r="L36" s="104"/>
      <c r="M36" s="104"/>
      <c r="N36" s="104"/>
      <c r="O36" s="103"/>
      <c r="P36" s="871">
        <v>61508</v>
      </c>
      <c r="Q36" s="868">
        <f t="shared" si="9"/>
        <v>0</v>
      </c>
      <c r="R36" s="870">
        <v>-61508</v>
      </c>
      <c r="S36" s="109"/>
      <c r="T36" s="44">
        <f t="shared" si="8"/>
        <v>0</v>
      </c>
      <c r="U36" s="104"/>
      <c r="V36" s="110"/>
      <c r="W36" s="103"/>
      <c r="X36" s="336"/>
      <c r="Y36" s="384"/>
      <c r="Z36" s="110"/>
      <c r="AA36" s="103"/>
      <c r="AB36" s="103"/>
      <c r="AC36" s="149"/>
      <c r="AD36" s="149"/>
      <c r="AE36" s="101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20.25" customHeight="1">
      <c r="A37" s="861">
        <v>3</v>
      </c>
      <c r="B37" s="325" t="s">
        <v>117</v>
      </c>
      <c r="C37" s="101"/>
      <c r="D37" s="104"/>
      <c r="E37" s="104"/>
      <c r="F37" s="101"/>
      <c r="G37" s="101">
        <f t="shared" si="6"/>
        <v>40000</v>
      </c>
      <c r="H37" s="104">
        <f t="shared" si="7"/>
        <v>0</v>
      </c>
      <c r="I37" s="104"/>
      <c r="J37" s="104"/>
      <c r="K37" s="104"/>
      <c r="L37" s="104"/>
      <c r="M37" s="104"/>
      <c r="N37" s="104"/>
      <c r="O37" s="103">
        <v>40000</v>
      </c>
      <c r="P37" s="101"/>
      <c r="Q37" s="102">
        <f t="shared" si="9"/>
        <v>0</v>
      </c>
      <c r="R37" s="455"/>
      <c r="S37" s="109"/>
      <c r="T37" s="109">
        <f t="shared" si="8"/>
        <v>40000</v>
      </c>
      <c r="U37" s="104">
        <v>40000</v>
      </c>
      <c r="V37" s="110"/>
      <c r="W37" s="103"/>
      <c r="X37" s="336"/>
      <c r="Y37" s="384"/>
      <c r="Z37" s="110"/>
      <c r="AA37" s="103"/>
      <c r="AB37" s="103"/>
      <c r="AC37" s="149"/>
      <c r="AD37" s="149"/>
      <c r="AE37" s="101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20.25" customHeight="1">
      <c r="A38" s="869">
        <v>1</v>
      </c>
      <c r="B38" s="91" t="s">
        <v>118</v>
      </c>
      <c r="C38" s="176"/>
      <c r="D38" s="177"/>
      <c r="E38" s="177"/>
      <c r="F38" s="176"/>
      <c r="G38" s="101">
        <f t="shared" si="6"/>
        <v>20159</v>
      </c>
      <c r="H38" s="177">
        <f t="shared" si="7"/>
        <v>0</v>
      </c>
      <c r="I38" s="177"/>
      <c r="J38" s="177"/>
      <c r="K38" s="177"/>
      <c r="L38" s="177"/>
      <c r="M38" s="177"/>
      <c r="N38" s="177"/>
      <c r="O38" s="770"/>
      <c r="P38" s="853">
        <v>20159</v>
      </c>
      <c r="Q38" s="838">
        <f t="shared" si="9"/>
        <v>0</v>
      </c>
      <c r="R38" s="870">
        <v>-20159</v>
      </c>
      <c r="S38" s="873"/>
      <c r="T38" s="873">
        <f t="shared" si="8"/>
        <v>0</v>
      </c>
      <c r="U38" s="177"/>
      <c r="V38" s="110"/>
      <c r="W38" s="103"/>
      <c r="X38" s="677"/>
      <c r="Y38" s="694"/>
      <c r="Z38" s="351"/>
      <c r="AA38" s="103"/>
      <c r="AB38" s="103"/>
      <c r="AC38" s="151"/>
      <c r="AD38" s="151"/>
      <c r="AE38" s="176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20.25" customHeight="1">
      <c r="A39" s="181">
        <v>3</v>
      </c>
      <c r="B39" s="91" t="s">
        <v>119</v>
      </c>
      <c r="C39" s="182"/>
      <c r="D39" s="183"/>
      <c r="E39" s="183"/>
      <c r="F39" s="182"/>
      <c r="G39" s="101">
        <f t="shared" si="6"/>
        <v>36930</v>
      </c>
      <c r="H39" s="177">
        <f t="shared" si="7"/>
        <v>0</v>
      </c>
      <c r="I39" s="183"/>
      <c r="J39" s="183"/>
      <c r="K39" s="183"/>
      <c r="L39" s="183"/>
      <c r="M39" s="183"/>
      <c r="N39" s="183"/>
      <c r="O39" s="770"/>
      <c r="P39" s="337">
        <v>36930</v>
      </c>
      <c r="Q39" s="395">
        <f t="shared" si="9"/>
        <v>123000</v>
      </c>
      <c r="R39" s="455">
        <v>86070</v>
      </c>
      <c r="S39" s="473"/>
      <c r="T39" s="109">
        <f t="shared" si="8"/>
        <v>123000</v>
      </c>
      <c r="U39" s="296"/>
      <c r="V39" s="336"/>
      <c r="W39" s="384"/>
      <c r="X39" s="677">
        <v>123000</v>
      </c>
      <c r="Y39" s="694"/>
      <c r="Z39" s="677"/>
      <c r="AA39" s="384"/>
      <c r="AB39" s="384"/>
      <c r="AC39" s="151"/>
      <c r="AD39" s="151"/>
      <c r="AE39" s="151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20.25" customHeight="1">
      <c r="A40" s="869">
        <v>1</v>
      </c>
      <c r="B40" s="326" t="s">
        <v>120</v>
      </c>
      <c r="C40" s="182"/>
      <c r="D40" s="183"/>
      <c r="E40" s="183"/>
      <c r="F40" s="182"/>
      <c r="G40" s="101">
        <f t="shared" si="6"/>
        <v>40</v>
      </c>
      <c r="H40" s="177">
        <f t="shared" si="7"/>
        <v>0</v>
      </c>
      <c r="I40" s="183"/>
      <c r="J40" s="183"/>
      <c r="K40" s="183"/>
      <c r="L40" s="183"/>
      <c r="M40" s="183"/>
      <c r="N40" s="183"/>
      <c r="O40" s="770"/>
      <c r="P40" s="853">
        <v>40</v>
      </c>
      <c r="Q40" s="876">
        <f>P40+R40</f>
        <v>0</v>
      </c>
      <c r="R40" s="870">
        <v>-40</v>
      </c>
      <c r="S40" s="873"/>
      <c r="T40" s="873">
        <f>R40+G40</f>
        <v>0</v>
      </c>
      <c r="U40" s="183"/>
      <c r="V40" s="452"/>
      <c r="W40" s="493"/>
      <c r="X40" s="678"/>
      <c r="Y40" s="695"/>
      <c r="Z40" s="708"/>
      <c r="AA40" s="493"/>
      <c r="AB40" s="493"/>
      <c r="AC40" s="184"/>
      <c r="AD40" s="184"/>
      <c r="AE40" s="182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20.25" customHeight="1">
      <c r="A41" s="862">
        <v>3</v>
      </c>
      <c r="B41" s="91" t="s">
        <v>121</v>
      </c>
      <c r="C41" s="182"/>
      <c r="D41" s="183"/>
      <c r="E41" s="183"/>
      <c r="F41" s="182"/>
      <c r="G41" s="101">
        <f t="shared" si="6"/>
        <v>0</v>
      </c>
      <c r="H41" s="177">
        <f t="shared" si="7"/>
        <v>0</v>
      </c>
      <c r="I41" s="177"/>
      <c r="J41" s="177"/>
      <c r="K41" s="177"/>
      <c r="L41" s="177"/>
      <c r="M41" s="177"/>
      <c r="N41" s="183"/>
      <c r="O41" s="770"/>
      <c r="P41" s="176"/>
      <c r="Q41" s="185">
        <f t="shared" si="9"/>
        <v>0</v>
      </c>
      <c r="R41" s="110"/>
      <c r="S41" s="474"/>
      <c r="T41" s="109">
        <f t="shared" si="8"/>
        <v>0</v>
      </c>
      <c r="U41" s="635">
        <v>-10827</v>
      </c>
      <c r="V41" s="452"/>
      <c r="W41" s="493"/>
      <c r="X41" s="678"/>
      <c r="Y41" s="711">
        <v>10827</v>
      </c>
      <c r="Z41" s="708"/>
      <c r="AA41" s="493"/>
      <c r="AB41" s="493"/>
      <c r="AC41" s="184"/>
      <c r="AD41" s="184"/>
      <c r="AE41" s="182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20.25" customHeight="1">
      <c r="A42" s="869">
        <v>1</v>
      </c>
      <c r="B42" s="91" t="s">
        <v>122</v>
      </c>
      <c r="C42" s="176"/>
      <c r="D42" s="177"/>
      <c r="E42" s="177"/>
      <c r="F42" s="176"/>
      <c r="G42" s="101">
        <f t="shared" si="6"/>
        <v>6959</v>
      </c>
      <c r="H42" s="177">
        <f t="shared" si="7"/>
        <v>0</v>
      </c>
      <c r="I42" s="177"/>
      <c r="J42" s="177"/>
      <c r="K42" s="177"/>
      <c r="L42" s="177"/>
      <c r="M42" s="177"/>
      <c r="N42" s="177"/>
      <c r="O42" s="770"/>
      <c r="P42" s="853">
        <v>6959</v>
      </c>
      <c r="Q42" s="838">
        <f t="shared" si="9"/>
        <v>0</v>
      </c>
      <c r="R42" s="839">
        <f>900-6959-900</f>
        <v>-6959</v>
      </c>
      <c r="S42" s="873"/>
      <c r="T42" s="873">
        <f t="shared" si="8"/>
        <v>0</v>
      </c>
      <c r="U42" s="177"/>
      <c r="V42" s="110"/>
      <c r="W42" s="103"/>
      <c r="X42" s="677"/>
      <c r="Y42" s="694"/>
      <c r="Z42" s="351"/>
      <c r="AA42" s="103"/>
      <c r="AB42" s="103"/>
      <c r="AC42" s="151"/>
      <c r="AD42" s="151"/>
      <c r="AE42" s="176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20.25" customHeight="1">
      <c r="A43" s="895">
        <v>3</v>
      </c>
      <c r="B43" s="91" t="s">
        <v>122</v>
      </c>
      <c r="C43" s="182"/>
      <c r="D43" s="183"/>
      <c r="E43" s="183"/>
      <c r="F43" s="182"/>
      <c r="G43" s="101">
        <f t="shared" si="6"/>
        <v>0</v>
      </c>
      <c r="H43" s="177">
        <f t="shared" si="7"/>
        <v>0</v>
      </c>
      <c r="I43" s="183"/>
      <c r="J43" s="183"/>
      <c r="K43" s="183"/>
      <c r="L43" s="183"/>
      <c r="M43" s="183"/>
      <c r="N43" s="183"/>
      <c r="O43" s="770"/>
      <c r="P43" s="853"/>
      <c r="Q43" s="784">
        <f t="shared" si="9"/>
        <v>-5148</v>
      </c>
      <c r="R43" s="896">
        <v>-5148</v>
      </c>
      <c r="S43" s="473"/>
      <c r="T43" s="109">
        <f t="shared" si="8"/>
        <v>-5148</v>
      </c>
      <c r="U43" s="901">
        <v>-5148</v>
      </c>
      <c r="V43" s="336"/>
      <c r="W43" s="384"/>
      <c r="X43" s="677"/>
      <c r="Y43" s="694"/>
      <c r="Z43" s="677"/>
      <c r="AA43" s="384"/>
      <c r="AB43" s="384"/>
      <c r="AC43" s="151"/>
      <c r="AD43" s="151"/>
      <c r="AE43" s="151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20.25" customHeight="1">
      <c r="A44" s="862">
        <v>3</v>
      </c>
      <c r="B44" s="91" t="s">
        <v>123</v>
      </c>
      <c r="C44" s="176"/>
      <c r="D44" s="177"/>
      <c r="E44" s="177"/>
      <c r="F44" s="176"/>
      <c r="G44" s="101">
        <f t="shared" si="6"/>
        <v>0</v>
      </c>
      <c r="H44" s="177">
        <f t="shared" si="7"/>
        <v>0</v>
      </c>
      <c r="I44" s="177"/>
      <c r="J44" s="177"/>
      <c r="K44" s="177"/>
      <c r="L44" s="177"/>
      <c r="M44" s="177"/>
      <c r="N44" s="177"/>
      <c r="O44" s="770"/>
      <c r="P44" s="853"/>
      <c r="Q44" s="838">
        <f t="shared" si="9"/>
        <v>0</v>
      </c>
      <c r="R44" s="870"/>
      <c r="S44" s="873"/>
      <c r="T44" s="873">
        <f t="shared" si="8"/>
        <v>0</v>
      </c>
      <c r="U44" s="177"/>
      <c r="V44" s="110"/>
      <c r="W44" s="103"/>
      <c r="X44" s="677"/>
      <c r="Y44" s="694"/>
      <c r="Z44" s="351"/>
      <c r="AA44" s="103"/>
      <c r="AB44" s="103"/>
      <c r="AC44" s="151"/>
      <c r="AD44" s="184">
        <v>-20</v>
      </c>
      <c r="AE44" s="176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20.25" customHeight="1">
      <c r="A45" s="895">
        <v>3</v>
      </c>
      <c r="B45" s="91" t="s">
        <v>125</v>
      </c>
      <c r="C45" s="182"/>
      <c r="D45" s="183"/>
      <c r="E45" s="183"/>
      <c r="F45" s="182"/>
      <c r="G45" s="101">
        <f t="shared" si="6"/>
        <v>0</v>
      </c>
      <c r="H45" s="177">
        <f t="shared" si="7"/>
        <v>1154</v>
      </c>
      <c r="I45" s="183"/>
      <c r="J45" s="183"/>
      <c r="K45" s="183">
        <v>1154</v>
      </c>
      <c r="L45" s="183">
        <v>-1154</v>
      </c>
      <c r="M45" s="183"/>
      <c r="N45" s="183"/>
      <c r="O45" s="770"/>
      <c r="P45" s="337"/>
      <c r="Q45" s="395">
        <f t="shared" si="9"/>
        <v>0</v>
      </c>
      <c r="R45" s="455"/>
      <c r="S45" s="473"/>
      <c r="T45" s="109">
        <f t="shared" si="8"/>
        <v>0</v>
      </c>
      <c r="U45" s="296"/>
      <c r="V45" s="336"/>
      <c r="W45" s="384"/>
      <c r="X45" s="677"/>
      <c r="Y45" s="694"/>
      <c r="Z45" s="677"/>
      <c r="AA45" s="384"/>
      <c r="AB45" s="384"/>
      <c r="AC45" s="151"/>
      <c r="AD45" s="151"/>
      <c r="AE45" s="151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20.25" customHeight="1">
      <c r="A46" s="900">
        <v>1</v>
      </c>
      <c r="B46" s="326" t="s">
        <v>126</v>
      </c>
      <c r="C46" s="176"/>
      <c r="D46" s="177"/>
      <c r="E46" s="177"/>
      <c r="F46" s="176"/>
      <c r="G46" s="101">
        <f t="shared" si="6"/>
        <v>-10</v>
      </c>
      <c r="H46" s="177">
        <f t="shared" si="7"/>
        <v>0</v>
      </c>
      <c r="I46" s="177"/>
      <c r="J46" s="177"/>
      <c r="K46" s="177"/>
      <c r="L46" s="177"/>
      <c r="M46" s="177"/>
      <c r="N46" s="177"/>
      <c r="O46" s="770"/>
      <c r="P46" s="853">
        <v>-10</v>
      </c>
      <c r="Q46" s="838">
        <f t="shared" si="9"/>
        <v>0</v>
      </c>
      <c r="R46" s="870">
        <v>10</v>
      </c>
      <c r="S46" s="873"/>
      <c r="T46" s="873">
        <f t="shared" si="8"/>
        <v>0</v>
      </c>
      <c r="U46" s="177"/>
      <c r="V46" s="110"/>
      <c r="W46" s="103"/>
      <c r="X46" s="677"/>
      <c r="Y46" s="694"/>
      <c r="Z46" s="351"/>
      <c r="AA46" s="103"/>
      <c r="AB46" s="103"/>
      <c r="AC46" s="151"/>
      <c r="AD46" s="151"/>
      <c r="AE46" s="176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20.25" customHeight="1">
      <c r="A47" s="181">
        <v>3</v>
      </c>
      <c r="B47" s="91" t="s">
        <v>127</v>
      </c>
      <c r="C47" s="176"/>
      <c r="D47" s="177"/>
      <c r="E47" s="177"/>
      <c r="F47" s="176"/>
      <c r="G47" s="101">
        <f t="shared" si="6"/>
        <v>2145</v>
      </c>
      <c r="H47" s="177">
        <f t="shared" si="7"/>
        <v>0</v>
      </c>
      <c r="I47" s="177"/>
      <c r="J47" s="177"/>
      <c r="K47" s="177"/>
      <c r="L47" s="177"/>
      <c r="M47" s="177"/>
      <c r="N47" s="177"/>
      <c r="O47" s="176">
        <v>2145</v>
      </c>
      <c r="P47" s="176"/>
      <c r="Q47" s="595">
        <f t="shared" si="9"/>
        <v>610</v>
      </c>
      <c r="R47" s="455">
        <v>610</v>
      </c>
      <c r="S47" s="873"/>
      <c r="T47" s="873">
        <f t="shared" si="8"/>
        <v>2755</v>
      </c>
      <c r="U47" s="177"/>
      <c r="V47" s="110"/>
      <c r="W47" s="103"/>
      <c r="X47" s="677"/>
      <c r="Y47" s="694">
        <v>2755</v>
      </c>
      <c r="Z47" s="351"/>
      <c r="AA47" s="103"/>
      <c r="AB47" s="103"/>
      <c r="AC47" s="151"/>
      <c r="AD47" s="151"/>
      <c r="AE47" s="176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20.25" customHeight="1">
      <c r="A48" s="175">
        <v>3</v>
      </c>
      <c r="B48" s="91" t="s">
        <v>128</v>
      </c>
      <c r="C48" s="176"/>
      <c r="D48" s="177"/>
      <c r="E48" s="177"/>
      <c r="F48" s="176"/>
      <c r="G48" s="101">
        <f t="shared" si="6"/>
        <v>-7600</v>
      </c>
      <c r="H48" s="177">
        <f t="shared" si="7"/>
        <v>0</v>
      </c>
      <c r="I48" s="177"/>
      <c r="J48" s="177"/>
      <c r="K48" s="177"/>
      <c r="L48" s="177"/>
      <c r="M48" s="177"/>
      <c r="N48" s="177"/>
      <c r="O48" s="200">
        <v>-30000</v>
      </c>
      <c r="P48" s="200">
        <v>22400</v>
      </c>
      <c r="Q48" s="202">
        <f t="shared" si="9"/>
        <v>30000</v>
      </c>
      <c r="R48" s="442">
        <v>7600</v>
      </c>
      <c r="S48" s="873"/>
      <c r="T48" s="873">
        <f t="shared" si="8"/>
        <v>0</v>
      </c>
      <c r="U48" s="177"/>
      <c r="V48" s="110"/>
      <c r="W48" s="103"/>
      <c r="X48" s="677"/>
      <c r="Y48" s="694"/>
      <c r="Z48" s="351"/>
      <c r="AA48" s="103"/>
      <c r="AB48" s="103"/>
      <c r="AC48" s="151"/>
      <c r="AD48" s="151"/>
      <c r="AE48" s="176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20.25" customHeight="1">
      <c r="A49" s="900">
        <v>1</v>
      </c>
      <c r="B49" s="577" t="s">
        <v>129</v>
      </c>
      <c r="C49" s="176"/>
      <c r="D49" s="177"/>
      <c r="E49" s="177"/>
      <c r="F49" s="176"/>
      <c r="G49" s="101">
        <f t="shared" si="6"/>
        <v>10691</v>
      </c>
      <c r="H49" s="177">
        <f t="shared" si="7"/>
        <v>0</v>
      </c>
      <c r="I49" s="177"/>
      <c r="J49" s="177"/>
      <c r="K49" s="177"/>
      <c r="L49" s="177"/>
      <c r="M49" s="177"/>
      <c r="N49" s="177"/>
      <c r="O49" s="770"/>
      <c r="P49" s="837">
        <v>10691</v>
      </c>
      <c r="Q49" s="874">
        <f t="shared" si="9"/>
        <v>0</v>
      </c>
      <c r="R49" s="870">
        <v>-10691</v>
      </c>
      <c r="S49" s="873"/>
      <c r="T49" s="873">
        <f t="shared" si="8"/>
        <v>0</v>
      </c>
      <c r="U49" s="177"/>
      <c r="V49" s="110"/>
      <c r="W49" s="103"/>
      <c r="X49" s="677"/>
      <c r="Y49" s="694"/>
      <c r="Z49" s="351"/>
      <c r="AA49" s="103"/>
      <c r="AB49" s="103"/>
      <c r="AC49" s="151"/>
      <c r="AD49" s="151"/>
      <c r="AE49" s="176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20.25" customHeight="1">
      <c r="A50" s="181">
        <v>3</v>
      </c>
      <c r="B50" s="91" t="s">
        <v>130</v>
      </c>
      <c r="C50" s="176"/>
      <c r="D50" s="177"/>
      <c r="E50" s="177"/>
      <c r="F50" s="176"/>
      <c r="G50" s="101">
        <f t="shared" si="6"/>
        <v>0</v>
      </c>
      <c r="H50" s="177">
        <f t="shared" si="7"/>
        <v>0</v>
      </c>
      <c r="I50" s="177"/>
      <c r="J50" s="177"/>
      <c r="K50" s="177"/>
      <c r="L50" s="177"/>
      <c r="M50" s="177"/>
      <c r="N50" s="177"/>
      <c r="O50" s="904">
        <v>-13675</v>
      </c>
      <c r="P50" s="592">
        <v>13675</v>
      </c>
      <c r="Q50" s="905">
        <f t="shared" si="9"/>
        <v>52125</v>
      </c>
      <c r="R50" s="855">
        <v>38450</v>
      </c>
      <c r="S50" s="906"/>
      <c r="T50" s="906">
        <f t="shared" si="8"/>
        <v>38450</v>
      </c>
      <c r="U50" s="907">
        <v>38450</v>
      </c>
      <c r="V50" s="110"/>
      <c r="W50" s="103"/>
      <c r="X50" s="677"/>
      <c r="Y50" s="694"/>
      <c r="Z50" s="351"/>
      <c r="AA50" s="103"/>
      <c r="AB50" s="103"/>
      <c r="AC50" s="151"/>
      <c r="AD50" s="151"/>
      <c r="AE50" s="176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20.25" customHeight="1">
      <c r="A51" s="181">
        <v>3</v>
      </c>
      <c r="B51" s="91" t="s">
        <v>131</v>
      </c>
      <c r="C51" s="176"/>
      <c r="D51" s="177"/>
      <c r="E51" s="177"/>
      <c r="F51" s="176"/>
      <c r="G51" s="101">
        <f t="shared" si="6"/>
        <v>5791</v>
      </c>
      <c r="H51" s="177">
        <f t="shared" si="7"/>
        <v>0</v>
      </c>
      <c r="I51" s="177"/>
      <c r="J51" s="177"/>
      <c r="K51" s="177"/>
      <c r="L51" s="177"/>
      <c r="M51" s="177"/>
      <c r="N51" s="177"/>
      <c r="O51" s="904">
        <v>5791</v>
      </c>
      <c r="P51" s="592"/>
      <c r="Q51" s="905">
        <f t="shared" si="9"/>
        <v>0</v>
      </c>
      <c r="R51" s="855"/>
      <c r="S51" s="906"/>
      <c r="T51" s="906">
        <f t="shared" si="8"/>
        <v>5791</v>
      </c>
      <c r="U51" s="907">
        <v>4000</v>
      </c>
      <c r="V51" s="908"/>
      <c r="W51" s="617"/>
      <c r="X51" s="909"/>
      <c r="Y51" s="800">
        <v>1791</v>
      </c>
      <c r="Z51" s="351"/>
      <c r="AA51" s="103"/>
      <c r="AB51" s="103"/>
      <c r="AC51" s="151"/>
      <c r="AD51" s="151"/>
      <c r="AE51" s="176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20.25" customHeight="1">
      <c r="A52" s="900">
        <v>1</v>
      </c>
      <c r="B52" s="910" t="s">
        <v>132</v>
      </c>
      <c r="C52" s="176"/>
      <c r="D52" s="177"/>
      <c r="E52" s="177"/>
      <c r="F52" s="176"/>
      <c r="G52" s="101">
        <f t="shared" si="6"/>
        <v>-61</v>
      </c>
      <c r="H52" s="177">
        <f t="shared" si="7"/>
        <v>0</v>
      </c>
      <c r="I52" s="177"/>
      <c r="J52" s="177"/>
      <c r="K52" s="177"/>
      <c r="L52" s="177"/>
      <c r="M52" s="177"/>
      <c r="N52" s="177"/>
      <c r="O52" s="904"/>
      <c r="P52" s="837">
        <v>-61</v>
      </c>
      <c r="Q52" s="874">
        <f t="shared" si="9"/>
        <v>0</v>
      </c>
      <c r="R52" s="870">
        <v>61</v>
      </c>
      <c r="S52" s="873"/>
      <c r="T52" s="873">
        <f t="shared" si="8"/>
        <v>0</v>
      </c>
      <c r="U52" s="907"/>
      <c r="V52" s="908"/>
      <c r="W52" s="617"/>
      <c r="X52" s="909"/>
      <c r="Y52" s="800"/>
      <c r="Z52" s="351"/>
      <c r="AA52" s="103"/>
      <c r="AB52" s="103"/>
      <c r="AC52" s="151"/>
      <c r="AD52" s="151"/>
      <c r="AE52" s="176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20.25" customHeight="1">
      <c r="A53" s="181">
        <v>3</v>
      </c>
      <c r="B53" s="91" t="s">
        <v>133</v>
      </c>
      <c r="C53" s="176"/>
      <c r="D53" s="177"/>
      <c r="E53" s="177"/>
      <c r="F53" s="176"/>
      <c r="G53" s="101">
        <f t="shared" si="6"/>
        <v>0</v>
      </c>
      <c r="H53" s="177">
        <f t="shared" si="7"/>
        <v>0</v>
      </c>
      <c r="I53" s="177"/>
      <c r="J53" s="177"/>
      <c r="K53" s="177"/>
      <c r="L53" s="177"/>
      <c r="M53" s="177"/>
      <c r="N53" s="177"/>
      <c r="O53" s="770"/>
      <c r="P53" s="837"/>
      <c r="Q53" s="905">
        <f t="shared" si="9"/>
        <v>0</v>
      </c>
      <c r="R53" s="855"/>
      <c r="S53" s="906"/>
      <c r="T53" s="906">
        <f t="shared" si="8"/>
        <v>0</v>
      </c>
      <c r="U53" s="177"/>
      <c r="V53" s="110"/>
      <c r="W53" s="103"/>
      <c r="X53" s="677"/>
      <c r="Y53" s="694"/>
      <c r="Z53" s="351"/>
      <c r="AA53" s="103"/>
      <c r="AB53" s="103"/>
      <c r="AC53" s="151"/>
      <c r="AD53" s="184">
        <v>-480</v>
      </c>
      <c r="AE53" s="176">
        <v>-500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20.25" customHeight="1">
      <c r="A54" s="181">
        <v>3</v>
      </c>
      <c r="B54" s="91" t="s">
        <v>134</v>
      </c>
      <c r="C54" s="176"/>
      <c r="D54" s="177"/>
      <c r="E54" s="177"/>
      <c r="F54" s="176"/>
      <c r="G54" s="101">
        <f t="shared" si="6"/>
        <v>1670</v>
      </c>
      <c r="H54" s="177">
        <f t="shared" si="7"/>
        <v>0</v>
      </c>
      <c r="I54" s="177"/>
      <c r="J54" s="177"/>
      <c r="K54" s="177"/>
      <c r="L54" s="177"/>
      <c r="M54" s="177"/>
      <c r="N54" s="177"/>
      <c r="O54" s="770"/>
      <c r="P54" s="592">
        <v>1670</v>
      </c>
      <c r="Q54" s="905">
        <f t="shared" si="9"/>
        <v>2980</v>
      </c>
      <c r="R54" s="855">
        <v>1310</v>
      </c>
      <c r="S54" s="906"/>
      <c r="T54" s="906">
        <f t="shared" si="8"/>
        <v>2980</v>
      </c>
      <c r="U54" s="177"/>
      <c r="V54" s="110"/>
      <c r="W54" s="103"/>
      <c r="X54" s="677"/>
      <c r="Y54" s="694">
        <v>2980</v>
      </c>
      <c r="Z54" s="351"/>
      <c r="AA54" s="103"/>
      <c r="AB54" s="103"/>
      <c r="AC54" s="151"/>
      <c r="AD54" s="184"/>
      <c r="AE54" s="176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20.25" customHeight="1">
      <c r="A55" s="181">
        <v>3</v>
      </c>
      <c r="B55" s="91" t="s">
        <v>135</v>
      </c>
      <c r="C55" s="176"/>
      <c r="D55" s="177"/>
      <c r="E55" s="177"/>
      <c r="F55" s="176"/>
      <c r="G55" s="101">
        <f t="shared" si="6"/>
        <v>0</v>
      </c>
      <c r="H55" s="177">
        <f t="shared" si="7"/>
        <v>0</v>
      </c>
      <c r="I55" s="177"/>
      <c r="J55" s="177"/>
      <c r="K55" s="177"/>
      <c r="L55" s="177"/>
      <c r="M55" s="177"/>
      <c r="N55" s="177"/>
      <c r="O55" s="770"/>
      <c r="P55" s="837"/>
      <c r="Q55" s="905">
        <f t="shared" si="9"/>
        <v>0</v>
      </c>
      <c r="R55" s="855"/>
      <c r="S55" s="906"/>
      <c r="T55" s="906">
        <f t="shared" si="8"/>
        <v>0</v>
      </c>
      <c r="U55" s="177">
        <v>49</v>
      </c>
      <c r="V55" s="110"/>
      <c r="W55" s="103"/>
      <c r="X55" s="677"/>
      <c r="Y55" s="711">
        <v>-49</v>
      </c>
      <c r="Z55" s="351"/>
      <c r="AA55" s="103"/>
      <c r="AB55" s="103"/>
      <c r="AC55" s="151"/>
      <c r="AD55" s="184"/>
      <c r="AE55" s="176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20.25" customHeight="1">
      <c r="A56" s="911">
        <v>3</v>
      </c>
      <c r="B56" s="91" t="s">
        <v>136</v>
      </c>
      <c r="C56" s="176"/>
      <c r="D56" s="177"/>
      <c r="E56" s="177"/>
      <c r="F56" s="176"/>
      <c r="G56" s="101">
        <f t="shared" si="6"/>
        <v>15030</v>
      </c>
      <c r="H56" s="177">
        <f t="shared" si="7"/>
        <v>0</v>
      </c>
      <c r="I56" s="177"/>
      <c r="J56" s="177"/>
      <c r="K56" s="177"/>
      <c r="L56" s="177"/>
      <c r="M56" s="177"/>
      <c r="N56" s="177"/>
      <c r="O56" s="12">
        <v>14530</v>
      </c>
      <c r="P56" s="12">
        <v>500</v>
      </c>
      <c r="Q56" s="86">
        <f>R56+P56</f>
        <v>9900</v>
      </c>
      <c r="R56" s="260">
        <v>9400</v>
      </c>
      <c r="S56" s="906"/>
      <c r="T56" s="906">
        <f t="shared" si="8"/>
        <v>24430</v>
      </c>
      <c r="U56" s="177">
        <v>24430</v>
      </c>
      <c r="V56" s="110"/>
      <c r="W56" s="103"/>
      <c r="X56" s="677"/>
      <c r="Y56" s="694"/>
      <c r="Z56" s="351"/>
      <c r="AA56" s="103"/>
      <c r="AB56" s="103"/>
      <c r="AC56" s="151"/>
      <c r="AD56" s="184"/>
      <c r="AE56" s="176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20.25" customHeight="1">
      <c r="A57" s="900">
        <v>1</v>
      </c>
      <c r="B57" s="577" t="s">
        <v>136</v>
      </c>
      <c r="C57" s="176"/>
      <c r="D57" s="177"/>
      <c r="E57" s="177"/>
      <c r="F57" s="176"/>
      <c r="G57" s="101">
        <f t="shared" si="6"/>
        <v>1870</v>
      </c>
      <c r="H57" s="177">
        <f t="shared" si="7"/>
        <v>0</v>
      </c>
      <c r="I57" s="177"/>
      <c r="J57" s="177"/>
      <c r="K57" s="177"/>
      <c r="L57" s="177"/>
      <c r="M57" s="177"/>
      <c r="N57" s="177"/>
      <c r="O57" s="770"/>
      <c r="P57" s="871">
        <v>1870</v>
      </c>
      <c r="Q57" s="868">
        <f>R57+P57</f>
        <v>0</v>
      </c>
      <c r="R57" s="902">
        <v>-1870</v>
      </c>
      <c r="S57" s="906"/>
      <c r="T57" s="906">
        <f t="shared" si="8"/>
        <v>0</v>
      </c>
      <c r="U57" s="177"/>
      <c r="V57" s="110"/>
      <c r="W57" s="103"/>
      <c r="X57" s="677"/>
      <c r="Y57" s="694"/>
      <c r="Z57" s="351"/>
      <c r="AA57" s="103"/>
      <c r="AB57" s="103"/>
      <c r="AC57" s="151"/>
      <c r="AD57" s="184"/>
      <c r="AE57" s="176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20.25" customHeight="1">
      <c r="A58" s="862">
        <v>3</v>
      </c>
      <c r="B58" s="912" t="s">
        <v>137</v>
      </c>
      <c r="C58" s="182"/>
      <c r="D58" s="183"/>
      <c r="E58" s="183"/>
      <c r="F58" s="182"/>
      <c r="G58" s="101">
        <f t="shared" si="6"/>
        <v>60000</v>
      </c>
      <c r="H58" s="177">
        <f t="shared" si="7"/>
        <v>0</v>
      </c>
      <c r="I58" s="183"/>
      <c r="J58" s="183"/>
      <c r="K58" s="183"/>
      <c r="L58" s="183"/>
      <c r="M58" s="183"/>
      <c r="N58" s="183"/>
      <c r="O58" s="770">
        <v>60000</v>
      </c>
      <c r="P58" s="337"/>
      <c r="Q58" s="395">
        <f t="shared" si="9"/>
        <v>0</v>
      </c>
      <c r="R58" s="455"/>
      <c r="S58" s="473"/>
      <c r="T58" s="109">
        <f t="shared" si="8"/>
        <v>60000</v>
      </c>
      <c r="U58" s="296"/>
      <c r="V58" s="336"/>
      <c r="W58" s="384"/>
      <c r="X58" s="677"/>
      <c r="Y58" s="694">
        <v>60000</v>
      </c>
      <c r="Z58" s="677"/>
      <c r="AA58" s="384"/>
      <c r="AB58" s="384"/>
      <c r="AC58" s="151"/>
      <c r="AD58" s="151"/>
      <c r="AE58" s="151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0.25" customHeight="1" thickBot="1">
      <c r="A59" s="2">
        <v>1</v>
      </c>
      <c r="B59" s="945" t="s">
        <v>138</v>
      </c>
      <c r="C59" s="946"/>
      <c r="D59" s="947"/>
      <c r="E59" s="947"/>
      <c r="F59" s="946"/>
      <c r="G59" s="946">
        <f t="shared" si="6"/>
        <v>-29680</v>
      </c>
      <c r="H59" s="947">
        <f t="shared" si="7"/>
        <v>0</v>
      </c>
      <c r="I59" s="947"/>
      <c r="J59" s="947"/>
      <c r="K59" s="947"/>
      <c r="L59" s="947"/>
      <c r="M59" s="947"/>
      <c r="N59" s="947"/>
      <c r="O59" s="948"/>
      <c r="P59" s="949">
        <v>-29680</v>
      </c>
      <c r="Q59" s="172">
        <f t="shared" si="9"/>
        <v>0</v>
      </c>
      <c r="R59" s="353">
        <v>29680</v>
      </c>
      <c r="S59" s="139"/>
      <c r="T59" s="139">
        <f t="shared" si="8"/>
        <v>0</v>
      </c>
      <c r="U59" s="138"/>
      <c r="V59" s="353"/>
      <c r="W59" s="494"/>
      <c r="X59" s="679"/>
      <c r="Y59" s="696"/>
      <c r="Z59" s="353"/>
      <c r="AA59" s="494"/>
      <c r="AB59" s="494"/>
      <c r="AC59" s="150"/>
      <c r="AD59" s="150"/>
      <c r="AE59" s="137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20.25" customHeight="1" thickBot="1">
      <c r="A60" s="216"/>
      <c r="B60" s="49" t="s">
        <v>37</v>
      </c>
      <c r="C60" s="153">
        <f aca="true" t="shared" si="10" ref="C60:S60">SUM(C33:C59)</f>
        <v>0</v>
      </c>
      <c r="D60" s="154">
        <f t="shared" si="10"/>
        <v>0</v>
      </c>
      <c r="E60" s="154">
        <f t="shared" si="10"/>
        <v>0</v>
      </c>
      <c r="F60" s="153">
        <f t="shared" si="10"/>
        <v>0</v>
      </c>
      <c r="G60" s="153">
        <f t="shared" si="10"/>
        <v>276651</v>
      </c>
      <c r="H60" s="154">
        <f t="shared" si="10"/>
        <v>30351</v>
      </c>
      <c r="I60" s="154">
        <f t="shared" si="10"/>
        <v>29197</v>
      </c>
      <c r="J60" s="154">
        <f t="shared" si="10"/>
        <v>0</v>
      </c>
      <c r="K60" s="154">
        <f t="shared" si="10"/>
        <v>1154</v>
      </c>
      <c r="L60" s="154">
        <f t="shared" si="10"/>
        <v>9065</v>
      </c>
      <c r="M60" s="154">
        <f t="shared" si="10"/>
        <v>584</v>
      </c>
      <c r="N60" s="154">
        <f t="shared" si="10"/>
        <v>0</v>
      </c>
      <c r="O60" s="354">
        <f>SUM(O33:O59)</f>
        <v>78791</v>
      </c>
      <c r="P60" s="224">
        <f>SUM(P33:P59)</f>
        <v>157860</v>
      </c>
      <c r="Q60" s="166">
        <f t="shared" si="10"/>
        <v>213467</v>
      </c>
      <c r="R60" s="281">
        <f t="shared" si="10"/>
        <v>55607</v>
      </c>
      <c r="S60" s="156">
        <f t="shared" si="10"/>
        <v>0</v>
      </c>
      <c r="T60" s="156">
        <f>SUM(T33:T59)</f>
        <v>332258</v>
      </c>
      <c r="U60" s="154">
        <f>SUM(U33:U59)</f>
        <v>130954</v>
      </c>
      <c r="V60" s="281">
        <f aca="true" t="shared" si="11" ref="V60:AE60">SUM(V33:V59)</f>
        <v>0</v>
      </c>
      <c r="W60" s="155">
        <f t="shared" si="11"/>
        <v>0</v>
      </c>
      <c r="X60" s="680">
        <f t="shared" si="11"/>
        <v>123000</v>
      </c>
      <c r="Y60" s="697">
        <f t="shared" si="11"/>
        <v>78304</v>
      </c>
      <c r="Z60" s="281">
        <f t="shared" si="11"/>
        <v>0</v>
      </c>
      <c r="AA60" s="155">
        <f t="shared" si="11"/>
        <v>0</v>
      </c>
      <c r="AB60" s="155">
        <f t="shared" si="11"/>
        <v>0</v>
      </c>
      <c r="AC60" s="222">
        <f t="shared" si="11"/>
        <v>0</v>
      </c>
      <c r="AD60" s="222">
        <f t="shared" si="11"/>
        <v>-500</v>
      </c>
      <c r="AE60" s="153">
        <f t="shared" si="11"/>
        <v>-500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20.25" customHeight="1">
      <c r="A61" s="643">
        <v>1</v>
      </c>
      <c r="B61" s="980" t="s">
        <v>152</v>
      </c>
      <c r="C61" s="188">
        <f>D61+E61</f>
        <v>0</v>
      </c>
      <c r="D61" s="189"/>
      <c r="E61" s="189"/>
      <c r="F61" s="188"/>
      <c r="G61" s="972">
        <f aca="true" t="shared" si="12" ref="G61:G73">H61+L61+M61+N61+O61+P61</f>
        <v>376</v>
      </c>
      <c r="H61" s="1008">
        <f>I61+K61</f>
        <v>0</v>
      </c>
      <c r="I61" s="1008"/>
      <c r="J61" s="1008"/>
      <c r="K61" s="1008"/>
      <c r="L61" s="1008"/>
      <c r="M61" s="1008"/>
      <c r="N61" s="1008"/>
      <c r="O61" s="974"/>
      <c r="P61" s="1009">
        <v>376</v>
      </c>
      <c r="Q61" s="973">
        <f aca="true" t="shared" si="13" ref="Q61:Q73">P61+R61</f>
        <v>0</v>
      </c>
      <c r="R61" s="974">
        <v>-376</v>
      </c>
      <c r="S61" s="1010">
        <v>0</v>
      </c>
      <c r="T61" s="1011">
        <f>G61+R61+S61</f>
        <v>0</v>
      </c>
      <c r="U61" s="189"/>
      <c r="V61" s="355"/>
      <c r="W61" s="495"/>
      <c r="X61" s="681"/>
      <c r="Y61" s="698"/>
      <c r="Z61" s="355"/>
      <c r="AA61" s="495"/>
      <c r="AB61" s="495"/>
      <c r="AC61" s="192"/>
      <c r="AD61" s="192"/>
      <c r="AE61" s="188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20.25" customHeight="1">
      <c r="A62" s="175">
        <v>3</v>
      </c>
      <c r="B62" s="325" t="s">
        <v>141</v>
      </c>
      <c r="C62" s="194">
        <f aca="true" t="shared" si="14" ref="C62:C73">D62+E62</f>
        <v>0</v>
      </c>
      <c r="D62" s="195"/>
      <c r="E62" s="195"/>
      <c r="F62" s="194"/>
      <c r="G62" s="194">
        <f t="shared" si="12"/>
        <v>900</v>
      </c>
      <c r="H62" s="195">
        <f aca="true" t="shared" si="15" ref="H62:H73">I62+K62</f>
        <v>0</v>
      </c>
      <c r="I62" s="195"/>
      <c r="J62" s="195"/>
      <c r="K62" s="195"/>
      <c r="L62" s="195"/>
      <c r="M62" s="195"/>
      <c r="N62" s="195"/>
      <c r="O62" s="357"/>
      <c r="P62" s="358">
        <v>900</v>
      </c>
      <c r="Q62" s="196">
        <f t="shared" si="13"/>
        <v>4900</v>
      </c>
      <c r="R62" s="357">
        <v>4000</v>
      </c>
      <c r="S62" s="197"/>
      <c r="T62" s="44">
        <f aca="true" t="shared" si="16" ref="T62:T73">G62+R62+S62</f>
        <v>4900</v>
      </c>
      <c r="U62" s="195"/>
      <c r="V62" s="357"/>
      <c r="W62" s="496"/>
      <c r="X62" s="682"/>
      <c r="Y62" s="699">
        <v>4900</v>
      </c>
      <c r="Z62" s="357"/>
      <c r="AA62" s="496"/>
      <c r="AB62" s="496"/>
      <c r="AC62" s="198"/>
      <c r="AD62" s="198"/>
      <c r="AE62" s="19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20.25" customHeight="1">
      <c r="A63" s="541">
        <v>3</v>
      </c>
      <c r="B63" s="325" t="s">
        <v>142</v>
      </c>
      <c r="C63" s="200">
        <f t="shared" si="14"/>
        <v>0</v>
      </c>
      <c r="D63" s="201"/>
      <c r="E63" s="201"/>
      <c r="F63" s="200"/>
      <c r="G63" s="200">
        <f t="shared" si="12"/>
        <v>0</v>
      </c>
      <c r="H63" s="201">
        <f t="shared" si="15"/>
        <v>0</v>
      </c>
      <c r="I63" s="201"/>
      <c r="J63" s="201"/>
      <c r="K63" s="201"/>
      <c r="L63" s="201"/>
      <c r="M63" s="201"/>
      <c r="N63" s="201"/>
      <c r="O63" s="359"/>
      <c r="P63" s="358"/>
      <c r="Q63" s="202">
        <f t="shared" si="13"/>
        <v>48870</v>
      </c>
      <c r="R63" s="359">
        <v>48870</v>
      </c>
      <c r="S63" s="409"/>
      <c r="T63" s="44">
        <f t="shared" si="16"/>
        <v>48870</v>
      </c>
      <c r="U63" s="201">
        <v>48870</v>
      </c>
      <c r="V63" s="359"/>
      <c r="W63" s="360"/>
      <c r="X63" s="683"/>
      <c r="Y63" s="700"/>
      <c r="Z63" s="359"/>
      <c r="AA63" s="360"/>
      <c r="AB63" s="360"/>
      <c r="AC63" s="203"/>
      <c r="AD63" s="203"/>
      <c r="AE63" s="200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20.25" customHeight="1">
      <c r="A64" s="541">
        <v>3</v>
      </c>
      <c r="B64" s="325" t="s">
        <v>143</v>
      </c>
      <c r="C64" s="194">
        <f t="shared" si="14"/>
        <v>0</v>
      </c>
      <c r="D64" s="195"/>
      <c r="E64" s="195"/>
      <c r="F64" s="194"/>
      <c r="G64" s="194">
        <f t="shared" si="12"/>
        <v>-982</v>
      </c>
      <c r="H64" s="404">
        <f t="shared" si="15"/>
        <v>0</v>
      </c>
      <c r="I64" s="404"/>
      <c r="J64" s="404"/>
      <c r="K64" s="404"/>
      <c r="L64" s="404"/>
      <c r="M64" s="404"/>
      <c r="N64" s="404"/>
      <c r="O64" s="405"/>
      <c r="P64" s="358">
        <v>-982</v>
      </c>
      <c r="Q64" s="196">
        <f t="shared" si="13"/>
        <v>-982</v>
      </c>
      <c r="R64" s="357">
        <v>0</v>
      </c>
      <c r="S64" s="475"/>
      <c r="T64" s="576">
        <f t="shared" si="16"/>
        <v>-982</v>
      </c>
      <c r="U64" s="195"/>
      <c r="V64" s="357"/>
      <c r="W64" s="496"/>
      <c r="X64" s="682"/>
      <c r="Y64" s="1012">
        <v>-982</v>
      </c>
      <c r="Z64" s="357"/>
      <c r="AA64" s="496"/>
      <c r="AB64" s="496"/>
      <c r="AC64" s="198"/>
      <c r="AD64" s="198"/>
      <c r="AE64" s="19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20.25" customHeight="1">
      <c r="A65" s="643">
        <v>1</v>
      </c>
      <c r="B65" s="980" t="s">
        <v>143</v>
      </c>
      <c r="C65" s="200">
        <f t="shared" si="14"/>
        <v>0</v>
      </c>
      <c r="D65" s="201"/>
      <c r="E65" s="201"/>
      <c r="F65" s="200"/>
      <c r="G65" s="1006">
        <f t="shared" si="12"/>
        <v>-341</v>
      </c>
      <c r="H65" s="201">
        <f t="shared" si="15"/>
        <v>0</v>
      </c>
      <c r="I65" s="201"/>
      <c r="J65" s="201"/>
      <c r="K65" s="201"/>
      <c r="L65" s="201"/>
      <c r="M65" s="201"/>
      <c r="N65" s="201"/>
      <c r="O65" s="357"/>
      <c r="P65" s="1014">
        <v>-341</v>
      </c>
      <c r="Q65" s="976">
        <f t="shared" si="13"/>
        <v>0</v>
      </c>
      <c r="R65" s="977">
        <v>341</v>
      </c>
      <c r="S65" s="409"/>
      <c r="T65" s="44">
        <f t="shared" si="16"/>
        <v>0</v>
      </c>
      <c r="U65" s="201"/>
      <c r="V65" s="359"/>
      <c r="W65" s="360"/>
      <c r="X65" s="683"/>
      <c r="Y65" s="700"/>
      <c r="Z65" s="359"/>
      <c r="AA65" s="360"/>
      <c r="AB65" s="360"/>
      <c r="AC65" s="203"/>
      <c r="AD65" s="203"/>
      <c r="AE65" s="200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20.25" customHeight="1">
      <c r="A66" s="536">
        <v>3</v>
      </c>
      <c r="B66" s="325" t="s">
        <v>144</v>
      </c>
      <c r="C66" s="200">
        <f t="shared" si="14"/>
        <v>0</v>
      </c>
      <c r="D66" s="201"/>
      <c r="E66" s="201"/>
      <c r="F66" s="200"/>
      <c r="G66" s="200">
        <f t="shared" si="12"/>
        <v>0</v>
      </c>
      <c r="H66" s="201">
        <f t="shared" si="15"/>
        <v>0</v>
      </c>
      <c r="I66" s="201"/>
      <c r="J66" s="201"/>
      <c r="K66" s="201"/>
      <c r="L66" s="201"/>
      <c r="M66" s="201"/>
      <c r="N66" s="201"/>
      <c r="O66" s="357"/>
      <c r="P66" s="358"/>
      <c r="Q66" s="202">
        <f t="shared" si="13"/>
        <v>2309</v>
      </c>
      <c r="R66" s="359">
        <v>2309</v>
      </c>
      <c r="S66" s="409"/>
      <c r="T66" s="44">
        <f t="shared" si="16"/>
        <v>2309</v>
      </c>
      <c r="U66" s="201"/>
      <c r="V66" s="359"/>
      <c r="W66" s="360"/>
      <c r="X66" s="683"/>
      <c r="Y66" s="699">
        <v>2309</v>
      </c>
      <c r="Z66" s="359"/>
      <c r="AA66" s="360"/>
      <c r="AB66" s="360"/>
      <c r="AC66" s="203"/>
      <c r="AD66" s="203"/>
      <c r="AE66" s="200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20.25" customHeight="1">
      <c r="A67" s="536">
        <v>3</v>
      </c>
      <c r="B67" s="325" t="s">
        <v>146</v>
      </c>
      <c r="C67" s="200">
        <f t="shared" si="14"/>
        <v>0</v>
      </c>
      <c r="D67" s="201"/>
      <c r="E67" s="201"/>
      <c r="F67" s="200"/>
      <c r="G67" s="521">
        <f t="shared" si="12"/>
        <v>24974</v>
      </c>
      <c r="H67" s="201">
        <f t="shared" si="15"/>
        <v>0</v>
      </c>
      <c r="I67" s="201"/>
      <c r="J67" s="201"/>
      <c r="K67" s="201"/>
      <c r="L67" s="201"/>
      <c r="M67" s="201"/>
      <c r="N67" s="201"/>
      <c r="O67" s="357"/>
      <c r="P67" s="358">
        <v>24974</v>
      </c>
      <c r="Q67" s="196">
        <f t="shared" si="13"/>
        <v>35374</v>
      </c>
      <c r="R67" s="357">
        <v>10400</v>
      </c>
      <c r="S67" s="409"/>
      <c r="T67" s="44">
        <f t="shared" si="16"/>
        <v>35374</v>
      </c>
      <c r="U67" s="201"/>
      <c r="V67" s="359"/>
      <c r="W67" s="360"/>
      <c r="X67" s="683"/>
      <c r="Y67" s="699">
        <v>35374</v>
      </c>
      <c r="Z67" s="359"/>
      <c r="AA67" s="360"/>
      <c r="AB67" s="360"/>
      <c r="AC67" s="203"/>
      <c r="AD67" s="203"/>
      <c r="AE67" s="200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20.25" customHeight="1">
      <c r="A68" s="536">
        <v>3</v>
      </c>
      <c r="B68" s="325" t="s">
        <v>147</v>
      </c>
      <c r="C68" s="200">
        <f t="shared" si="14"/>
        <v>0</v>
      </c>
      <c r="D68" s="201"/>
      <c r="E68" s="201"/>
      <c r="F68" s="200"/>
      <c r="G68" s="200">
        <f t="shared" si="12"/>
        <v>75000</v>
      </c>
      <c r="H68" s="201">
        <f t="shared" si="15"/>
        <v>0</v>
      </c>
      <c r="I68" s="201"/>
      <c r="J68" s="201"/>
      <c r="K68" s="201"/>
      <c r="L68" s="201"/>
      <c r="M68" s="201"/>
      <c r="N68" s="201"/>
      <c r="O68" s="194">
        <v>75000</v>
      </c>
      <c r="P68" s="358"/>
      <c r="Q68" s="202">
        <f t="shared" si="13"/>
        <v>0</v>
      </c>
      <c r="R68" s="359"/>
      <c r="S68" s="409"/>
      <c r="T68" s="44">
        <f t="shared" si="16"/>
        <v>75000</v>
      </c>
      <c r="U68" s="201"/>
      <c r="V68" s="359"/>
      <c r="W68" s="360"/>
      <c r="X68" s="683"/>
      <c r="Y68" s="699">
        <v>75000</v>
      </c>
      <c r="Z68" s="359"/>
      <c r="AA68" s="360"/>
      <c r="AB68" s="360"/>
      <c r="AC68" s="203"/>
      <c r="AD68" s="203"/>
      <c r="AE68" s="200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20.25" customHeight="1">
      <c r="A69" s="643">
        <v>1</v>
      </c>
      <c r="B69" s="980" t="s">
        <v>148</v>
      </c>
      <c r="C69" s="200">
        <f t="shared" si="14"/>
        <v>0</v>
      </c>
      <c r="D69" s="201"/>
      <c r="E69" s="201"/>
      <c r="F69" s="200"/>
      <c r="G69" s="1006">
        <f t="shared" si="12"/>
        <v>14536</v>
      </c>
      <c r="H69" s="201">
        <f t="shared" si="15"/>
        <v>0</v>
      </c>
      <c r="I69" s="201"/>
      <c r="J69" s="201"/>
      <c r="K69" s="201"/>
      <c r="L69" s="201"/>
      <c r="M69" s="201"/>
      <c r="N69" s="201"/>
      <c r="O69" s="357"/>
      <c r="P69" s="1014">
        <v>14536</v>
      </c>
      <c r="Q69" s="1015">
        <f t="shared" si="13"/>
        <v>0</v>
      </c>
      <c r="R69" s="1016">
        <v>-14536</v>
      </c>
      <c r="S69" s="1017"/>
      <c r="T69" s="1011">
        <f t="shared" si="16"/>
        <v>0</v>
      </c>
      <c r="U69" s="201"/>
      <c r="V69" s="359"/>
      <c r="W69" s="360"/>
      <c r="X69" s="683"/>
      <c r="Y69" s="699"/>
      <c r="Z69" s="359"/>
      <c r="AA69" s="360"/>
      <c r="AB69" s="360"/>
      <c r="AC69" s="203"/>
      <c r="AD69" s="203"/>
      <c r="AE69" s="200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20.25" customHeight="1">
      <c r="A70" s="67">
        <v>3</v>
      </c>
      <c r="B70" s="91" t="s">
        <v>151</v>
      </c>
      <c r="C70" s="362">
        <f t="shared" si="14"/>
        <v>0</v>
      </c>
      <c r="D70" s="363"/>
      <c r="E70" s="363"/>
      <c r="F70" s="362"/>
      <c r="G70" s="362">
        <f t="shared" si="12"/>
        <v>17660</v>
      </c>
      <c r="H70" s="363">
        <f t="shared" si="15"/>
        <v>0</v>
      </c>
      <c r="I70" s="363"/>
      <c r="J70" s="363"/>
      <c r="K70" s="363"/>
      <c r="L70" s="363"/>
      <c r="M70" s="363"/>
      <c r="N70" s="363"/>
      <c r="O70" s="364">
        <v>17660</v>
      </c>
      <c r="P70" s="365"/>
      <c r="Q70" s="366">
        <f t="shared" si="13"/>
        <v>0</v>
      </c>
      <c r="R70" s="453"/>
      <c r="S70" s="476"/>
      <c r="T70" s="44">
        <f t="shared" si="16"/>
        <v>17660</v>
      </c>
      <c r="U70" s="363">
        <v>17660</v>
      </c>
      <c r="V70" s="453"/>
      <c r="W70" s="497"/>
      <c r="X70" s="684"/>
      <c r="Y70" s="701"/>
      <c r="Z70" s="453"/>
      <c r="AA70" s="497"/>
      <c r="AB70" s="497"/>
      <c r="AC70" s="367"/>
      <c r="AD70" s="367"/>
      <c r="AE70" s="362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20.25" customHeight="1">
      <c r="A71" s="536">
        <v>3</v>
      </c>
      <c r="B71" s="325" t="s">
        <v>149</v>
      </c>
      <c r="C71" s="362">
        <f t="shared" si="14"/>
        <v>0</v>
      </c>
      <c r="D71" s="363"/>
      <c r="E71" s="363"/>
      <c r="F71" s="362"/>
      <c r="G71" s="362">
        <f t="shared" si="12"/>
        <v>17000</v>
      </c>
      <c r="H71" s="363">
        <f t="shared" si="15"/>
        <v>0</v>
      </c>
      <c r="I71" s="363"/>
      <c r="J71" s="363"/>
      <c r="K71" s="363"/>
      <c r="L71" s="363"/>
      <c r="M71" s="363"/>
      <c r="N71" s="363"/>
      <c r="O71" s="194">
        <v>17000</v>
      </c>
      <c r="P71" s="365"/>
      <c r="Q71" s="366">
        <f t="shared" si="13"/>
        <v>0</v>
      </c>
      <c r="R71" s="453"/>
      <c r="S71" s="476"/>
      <c r="T71" s="44">
        <f t="shared" si="16"/>
        <v>17000</v>
      </c>
      <c r="U71" s="363"/>
      <c r="V71" s="453"/>
      <c r="W71" s="497"/>
      <c r="X71" s="684"/>
      <c r="Y71" s="817">
        <v>17000</v>
      </c>
      <c r="Z71" s="453"/>
      <c r="AA71" s="497"/>
      <c r="AB71" s="497"/>
      <c r="AC71" s="367"/>
      <c r="AD71" s="367"/>
      <c r="AE71" s="362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20.25" customHeight="1">
      <c r="A72" s="536">
        <v>3</v>
      </c>
      <c r="B72" s="325" t="s">
        <v>150</v>
      </c>
      <c r="C72" s="362">
        <f t="shared" si="14"/>
        <v>0</v>
      </c>
      <c r="D72" s="363"/>
      <c r="E72" s="363"/>
      <c r="F72" s="362"/>
      <c r="G72" s="362">
        <f t="shared" si="12"/>
        <v>-41812</v>
      </c>
      <c r="H72" s="363">
        <f t="shared" si="15"/>
        <v>0</v>
      </c>
      <c r="I72" s="363"/>
      <c r="J72" s="363"/>
      <c r="K72" s="363"/>
      <c r="L72" s="363"/>
      <c r="M72" s="363"/>
      <c r="N72" s="363"/>
      <c r="O72" s="364">
        <f>-53609-1190</f>
        <v>-54799</v>
      </c>
      <c r="P72" s="365">
        <f>12867+120</f>
        <v>12987</v>
      </c>
      <c r="Q72" s="366">
        <f t="shared" si="13"/>
        <v>54799</v>
      </c>
      <c r="R72" s="453">
        <f>40742+1070</f>
        <v>41812</v>
      </c>
      <c r="S72" s="476"/>
      <c r="T72" s="44">
        <f t="shared" si="16"/>
        <v>0</v>
      </c>
      <c r="U72" s="363"/>
      <c r="V72" s="453"/>
      <c r="W72" s="497"/>
      <c r="X72" s="684"/>
      <c r="Y72" s="817"/>
      <c r="Z72" s="453"/>
      <c r="AA72" s="497"/>
      <c r="AB72" s="497"/>
      <c r="AC72" s="367"/>
      <c r="AD72" s="367"/>
      <c r="AE72" s="362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20.25" customHeight="1" thickBot="1">
      <c r="A73" s="643">
        <v>1</v>
      </c>
      <c r="B73" s="980" t="s">
        <v>150</v>
      </c>
      <c r="C73" s="362">
        <f t="shared" si="14"/>
        <v>0</v>
      </c>
      <c r="D73" s="363"/>
      <c r="E73" s="363"/>
      <c r="F73" s="362"/>
      <c r="G73" s="1018">
        <f t="shared" si="12"/>
        <v>13051</v>
      </c>
      <c r="H73" s="1019">
        <f t="shared" si="15"/>
        <v>0</v>
      </c>
      <c r="I73" s="1019"/>
      <c r="J73" s="1019"/>
      <c r="K73" s="1019"/>
      <c r="L73" s="1019"/>
      <c r="M73" s="1019"/>
      <c r="N73" s="1019"/>
      <c r="O73" s="1020"/>
      <c r="P73" s="1021">
        <f>-500+4000-390+5800+341+3800</f>
        <v>13051</v>
      </c>
      <c r="Q73" s="1022">
        <f t="shared" si="13"/>
        <v>0</v>
      </c>
      <c r="R73" s="1023">
        <f>500-4000+390-5800-341-3800</f>
        <v>-13051</v>
      </c>
      <c r="S73" s="476"/>
      <c r="T73" s="476">
        <f t="shared" si="16"/>
        <v>0</v>
      </c>
      <c r="U73" s="363"/>
      <c r="V73" s="453"/>
      <c r="W73" s="497"/>
      <c r="X73" s="684"/>
      <c r="Y73" s="817"/>
      <c r="Z73" s="453"/>
      <c r="AA73" s="497"/>
      <c r="AB73" s="497"/>
      <c r="AC73" s="367"/>
      <c r="AD73" s="367"/>
      <c r="AE73" s="36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20.25" customHeight="1" thickBot="1">
      <c r="A74" s="216"/>
      <c r="B74" s="49" t="s">
        <v>38</v>
      </c>
      <c r="C74" s="153">
        <f aca="true" t="shared" si="17" ref="C74:U74">SUM(C61:C73)</f>
        <v>0</v>
      </c>
      <c r="D74" s="154">
        <f t="shared" si="17"/>
        <v>0</v>
      </c>
      <c r="E74" s="154">
        <f t="shared" si="17"/>
        <v>0</v>
      </c>
      <c r="F74" s="153">
        <f t="shared" si="17"/>
        <v>0</v>
      </c>
      <c r="G74" s="156">
        <f>SUM(G61:G73)</f>
        <v>120362</v>
      </c>
      <c r="H74" s="154">
        <f t="shared" si="17"/>
        <v>0</v>
      </c>
      <c r="I74" s="154">
        <f t="shared" si="17"/>
        <v>0</v>
      </c>
      <c r="J74" s="154">
        <f t="shared" si="17"/>
        <v>0</v>
      </c>
      <c r="K74" s="154">
        <f t="shared" si="17"/>
        <v>0</v>
      </c>
      <c r="L74" s="154">
        <f t="shared" si="17"/>
        <v>0</v>
      </c>
      <c r="M74" s="154">
        <f t="shared" si="17"/>
        <v>0</v>
      </c>
      <c r="N74" s="154">
        <f t="shared" si="17"/>
        <v>0</v>
      </c>
      <c r="O74" s="154">
        <f t="shared" si="17"/>
        <v>54861</v>
      </c>
      <c r="P74" s="224">
        <f>SUM(P61:P73)</f>
        <v>65501</v>
      </c>
      <c r="Q74" s="166">
        <f t="shared" si="17"/>
        <v>145270</v>
      </c>
      <c r="R74" s="281">
        <f>SUM(R61:R73)</f>
        <v>79769</v>
      </c>
      <c r="S74" s="156">
        <f t="shared" si="17"/>
        <v>0</v>
      </c>
      <c r="T74" s="156">
        <f t="shared" si="17"/>
        <v>200131</v>
      </c>
      <c r="U74" s="154">
        <f t="shared" si="17"/>
        <v>66530</v>
      </c>
      <c r="V74" s="281">
        <f>SUM(V61:V73)</f>
        <v>0</v>
      </c>
      <c r="W74" s="155">
        <f>SUM(W61:W73)</f>
        <v>0</v>
      </c>
      <c r="X74" s="680">
        <f aca="true" t="shared" si="18" ref="X74:AE74">SUM(X61:X73)</f>
        <v>0</v>
      </c>
      <c r="Y74" s="692">
        <f t="shared" si="18"/>
        <v>133601</v>
      </c>
      <c r="Z74" s="281">
        <f t="shared" si="18"/>
        <v>0</v>
      </c>
      <c r="AA74" s="155">
        <f t="shared" si="18"/>
        <v>0</v>
      </c>
      <c r="AB74" s="155">
        <f t="shared" si="18"/>
        <v>0</v>
      </c>
      <c r="AC74" s="222">
        <f t="shared" si="18"/>
        <v>0</v>
      </c>
      <c r="AD74" s="222">
        <f t="shared" si="18"/>
        <v>0</v>
      </c>
      <c r="AE74" s="153">
        <f t="shared" si="18"/>
        <v>0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31" ht="20.25" customHeight="1">
      <c r="A75" s="186">
        <v>3</v>
      </c>
      <c r="B75" s="319" t="s">
        <v>159</v>
      </c>
      <c r="C75" s="188">
        <v>0</v>
      </c>
      <c r="D75" s="189"/>
      <c r="E75" s="189"/>
      <c r="F75" s="188"/>
      <c r="G75" s="200">
        <f aca="true" t="shared" si="19" ref="G75:G95">H75+L75+M75+N75+O75+P75</f>
        <v>649</v>
      </c>
      <c r="H75" s="189">
        <f>I75+K75</f>
        <v>434</v>
      </c>
      <c r="I75" s="189"/>
      <c r="J75" s="189"/>
      <c r="K75" s="189">
        <v>434</v>
      </c>
      <c r="L75" s="189">
        <v>152</v>
      </c>
      <c r="M75" s="189"/>
      <c r="N75" s="189"/>
      <c r="O75" s="188">
        <v>63</v>
      </c>
      <c r="P75" s="356"/>
      <c r="Q75" s="190">
        <f>P75+R75</f>
        <v>0</v>
      </c>
      <c r="R75" s="355"/>
      <c r="S75" s="191"/>
      <c r="T75" s="191">
        <f aca="true" t="shared" si="20" ref="T75:T84">G75+R75+S75</f>
        <v>649</v>
      </c>
      <c r="U75" s="189"/>
      <c r="V75" s="355"/>
      <c r="W75" s="495"/>
      <c r="X75" s="681"/>
      <c r="Y75" s="698">
        <v>649</v>
      </c>
      <c r="Z75" s="355"/>
      <c r="AA75" s="495"/>
      <c r="AB75" s="495"/>
      <c r="AC75" s="192"/>
      <c r="AD75" s="192"/>
      <c r="AE75" s="188"/>
    </row>
    <row r="76" spans="1:31" ht="20.25" customHeight="1">
      <c r="A76" s="175">
        <v>3</v>
      </c>
      <c r="B76" s="325" t="s">
        <v>160</v>
      </c>
      <c r="C76" s="194">
        <v>0</v>
      </c>
      <c r="D76" s="195"/>
      <c r="E76" s="195"/>
      <c r="F76" s="194"/>
      <c r="G76" s="200">
        <f t="shared" si="19"/>
        <v>2000</v>
      </c>
      <c r="H76" s="195">
        <f>I76+K76</f>
        <v>0</v>
      </c>
      <c r="I76" s="195"/>
      <c r="J76" s="195"/>
      <c r="K76" s="195"/>
      <c r="L76" s="195"/>
      <c r="M76" s="195"/>
      <c r="N76" s="195"/>
      <c r="O76" s="12">
        <v>2000</v>
      </c>
      <c r="P76" s="358"/>
      <c r="Q76" s="196">
        <f>P76+R76</f>
        <v>0</v>
      </c>
      <c r="R76" s="357"/>
      <c r="S76" s="197"/>
      <c r="T76" s="197">
        <f t="shared" si="20"/>
        <v>2000</v>
      </c>
      <c r="U76" s="195">
        <v>2000</v>
      </c>
      <c r="V76" s="357"/>
      <c r="W76" s="496"/>
      <c r="X76" s="682"/>
      <c r="Y76" s="699"/>
      <c r="Z76" s="357"/>
      <c r="AA76" s="496"/>
      <c r="AB76" s="496"/>
      <c r="AC76" s="198"/>
      <c r="AD76" s="198"/>
      <c r="AE76" s="194"/>
    </row>
    <row r="77" spans="1:31" ht="20.25" customHeight="1">
      <c r="A77" s="175">
        <v>1</v>
      </c>
      <c r="B77" s="325" t="s">
        <v>161</v>
      </c>
      <c r="C77" s="200">
        <f>D77+E77</f>
        <v>0</v>
      </c>
      <c r="D77" s="201"/>
      <c r="E77" s="201"/>
      <c r="F77" s="200"/>
      <c r="G77" s="1006">
        <f t="shared" si="19"/>
        <v>3125</v>
      </c>
      <c r="H77" s="13">
        <f>I77+K77</f>
        <v>0</v>
      </c>
      <c r="I77" s="13"/>
      <c r="J77" s="13"/>
      <c r="K77" s="13"/>
      <c r="L77" s="13"/>
      <c r="M77" s="13"/>
      <c r="N77" s="13"/>
      <c r="O77" s="12"/>
      <c r="P77" s="871">
        <v>3125</v>
      </c>
      <c r="Q77" s="1015">
        <f>P77+R77</f>
        <v>0</v>
      </c>
      <c r="R77" s="1016">
        <v>-3125</v>
      </c>
      <c r="S77" s="409"/>
      <c r="T77" s="409">
        <f t="shared" si="20"/>
        <v>0</v>
      </c>
      <c r="U77" s="201"/>
      <c r="V77" s="359"/>
      <c r="W77" s="360"/>
      <c r="X77" s="683"/>
      <c r="Y77" s="700"/>
      <c r="Z77" s="359"/>
      <c r="AA77" s="360"/>
      <c r="AB77" s="360"/>
      <c r="AC77" s="203"/>
      <c r="AD77" s="203"/>
      <c r="AE77" s="200"/>
    </row>
    <row r="78" spans="1:31" ht="20.25" customHeight="1">
      <c r="A78" s="175">
        <v>3</v>
      </c>
      <c r="B78" s="325" t="s">
        <v>162</v>
      </c>
      <c r="C78" s="200">
        <v>0</v>
      </c>
      <c r="D78" s="201"/>
      <c r="E78" s="201"/>
      <c r="F78" s="200"/>
      <c r="G78" s="200">
        <f t="shared" si="19"/>
        <v>1030</v>
      </c>
      <c r="H78" s="201">
        <f>I78+K78</f>
        <v>0</v>
      </c>
      <c r="I78" s="201"/>
      <c r="J78" s="201"/>
      <c r="K78" s="201"/>
      <c r="L78" s="201"/>
      <c r="M78" s="201"/>
      <c r="N78" s="201"/>
      <c r="O78" s="240">
        <v>1030</v>
      </c>
      <c r="P78" s="368"/>
      <c r="Q78" s="202">
        <f aca="true" t="shared" si="21" ref="Q78:Q95">P78+R78</f>
        <v>0</v>
      </c>
      <c r="R78" s="359"/>
      <c r="S78" s="409"/>
      <c r="T78" s="409">
        <f t="shared" si="20"/>
        <v>1030</v>
      </c>
      <c r="U78" s="201"/>
      <c r="V78" s="359"/>
      <c r="W78" s="360"/>
      <c r="X78" s="683"/>
      <c r="Y78" s="813">
        <v>1030</v>
      </c>
      <c r="Z78" s="359"/>
      <c r="AA78" s="360"/>
      <c r="AB78" s="360"/>
      <c r="AC78" s="203"/>
      <c r="AD78" s="203"/>
      <c r="AE78" s="200"/>
    </row>
    <row r="79" spans="1:31" ht="20.25" customHeight="1">
      <c r="A79" s="175">
        <v>3</v>
      </c>
      <c r="B79" s="91" t="s">
        <v>164</v>
      </c>
      <c r="C79" s="200">
        <v>0</v>
      </c>
      <c r="D79" s="201"/>
      <c r="E79" s="201"/>
      <c r="F79" s="200"/>
      <c r="G79" s="200">
        <f t="shared" si="19"/>
        <v>40067</v>
      </c>
      <c r="H79" s="201">
        <f aca="true" t="shared" si="22" ref="H79:H95">I79+K79</f>
        <v>1023</v>
      </c>
      <c r="I79" s="201"/>
      <c r="J79" s="201"/>
      <c r="K79" s="201">
        <v>1023</v>
      </c>
      <c r="L79" s="201"/>
      <c r="M79" s="201"/>
      <c r="N79" s="201"/>
      <c r="O79" s="359"/>
      <c r="P79" s="368">
        <v>39044</v>
      </c>
      <c r="Q79" s="202">
        <f t="shared" si="21"/>
        <v>-1023</v>
      </c>
      <c r="R79" s="359">
        <v>-40067</v>
      </c>
      <c r="S79" s="409"/>
      <c r="T79" s="409">
        <f t="shared" si="20"/>
        <v>0</v>
      </c>
      <c r="U79" s="201"/>
      <c r="V79" s="359"/>
      <c r="W79" s="360"/>
      <c r="X79" s="683"/>
      <c r="Y79" s="700"/>
      <c r="Z79" s="359"/>
      <c r="AA79" s="360"/>
      <c r="AB79" s="360"/>
      <c r="AC79" s="203"/>
      <c r="AD79" s="203"/>
      <c r="AE79" s="200"/>
    </row>
    <row r="80" spans="1:31" ht="20.25" customHeight="1">
      <c r="A80" s="867">
        <v>1</v>
      </c>
      <c r="B80" s="1033" t="s">
        <v>165</v>
      </c>
      <c r="C80" s="200">
        <v>0</v>
      </c>
      <c r="D80" s="201"/>
      <c r="E80" s="201"/>
      <c r="F80" s="200"/>
      <c r="G80" s="1006">
        <f t="shared" si="19"/>
        <v>-2645</v>
      </c>
      <c r="H80" s="201">
        <f t="shared" si="22"/>
        <v>0</v>
      </c>
      <c r="I80" s="201"/>
      <c r="J80" s="201"/>
      <c r="K80" s="201"/>
      <c r="L80" s="201"/>
      <c r="M80" s="201"/>
      <c r="N80" s="201"/>
      <c r="O80" s="359"/>
      <c r="P80" s="1035">
        <v>-2645</v>
      </c>
      <c r="Q80" s="1015">
        <f t="shared" si="21"/>
        <v>0</v>
      </c>
      <c r="R80" s="1016">
        <v>2645</v>
      </c>
      <c r="S80" s="409"/>
      <c r="T80" s="409">
        <f t="shared" si="20"/>
        <v>0</v>
      </c>
      <c r="U80" s="201"/>
      <c r="V80" s="359"/>
      <c r="W80" s="360"/>
      <c r="X80" s="683"/>
      <c r="Y80" s="700"/>
      <c r="Z80" s="359"/>
      <c r="AA80" s="360"/>
      <c r="AB80" s="360"/>
      <c r="AC80" s="203"/>
      <c r="AD80" s="203"/>
      <c r="AE80" s="200"/>
    </row>
    <row r="81" spans="1:31" ht="20.25" customHeight="1">
      <c r="A81" s="67">
        <v>3</v>
      </c>
      <c r="B81" s="91" t="s">
        <v>166</v>
      </c>
      <c r="C81" s="200">
        <v>0</v>
      </c>
      <c r="D81" s="201"/>
      <c r="E81" s="201"/>
      <c r="F81" s="200"/>
      <c r="G81" s="200">
        <f t="shared" si="19"/>
        <v>15488</v>
      </c>
      <c r="H81" s="201">
        <f t="shared" si="22"/>
        <v>0</v>
      </c>
      <c r="I81" s="201"/>
      <c r="J81" s="201"/>
      <c r="K81" s="201"/>
      <c r="L81" s="201"/>
      <c r="M81" s="201"/>
      <c r="N81" s="201"/>
      <c r="O81" s="813">
        <v>15488</v>
      </c>
      <c r="P81" s="368"/>
      <c r="Q81" s="202">
        <f t="shared" si="21"/>
        <v>0</v>
      </c>
      <c r="R81" s="359"/>
      <c r="S81" s="409"/>
      <c r="T81" s="409">
        <f t="shared" si="20"/>
        <v>15488</v>
      </c>
      <c r="U81" s="201"/>
      <c r="V81" s="359"/>
      <c r="W81" s="360"/>
      <c r="X81" s="683"/>
      <c r="Y81" s="813">
        <v>15488</v>
      </c>
      <c r="Z81" s="359"/>
      <c r="AA81" s="360"/>
      <c r="AB81" s="360"/>
      <c r="AC81" s="203"/>
      <c r="AD81" s="203"/>
      <c r="AE81" s="200"/>
    </row>
    <row r="82" spans="1:31" ht="20.25" customHeight="1">
      <c r="A82" s="67">
        <v>3</v>
      </c>
      <c r="B82" s="91" t="s">
        <v>167</v>
      </c>
      <c r="C82" s="200">
        <f>D82+E82</f>
        <v>0</v>
      </c>
      <c r="D82" s="201"/>
      <c r="E82" s="201"/>
      <c r="F82" s="200"/>
      <c r="G82" s="200">
        <f t="shared" si="19"/>
        <v>0</v>
      </c>
      <c r="H82" s="201">
        <f t="shared" si="22"/>
        <v>0</v>
      </c>
      <c r="I82" s="201"/>
      <c r="J82" s="201"/>
      <c r="K82" s="201"/>
      <c r="L82" s="201"/>
      <c r="M82" s="201"/>
      <c r="N82" s="201"/>
      <c r="O82" s="359"/>
      <c r="P82" s="368"/>
      <c r="Q82" s="202">
        <f t="shared" si="21"/>
        <v>0</v>
      </c>
      <c r="R82" s="359"/>
      <c r="S82" s="409"/>
      <c r="T82" s="409">
        <f t="shared" si="20"/>
        <v>0</v>
      </c>
      <c r="U82" s="242">
        <v>2666</v>
      </c>
      <c r="V82" s="812"/>
      <c r="W82" s="812"/>
      <c r="X82" s="813"/>
      <c r="Y82" s="1036">
        <v>-2666</v>
      </c>
      <c r="Z82" s="812">
        <v>3108</v>
      </c>
      <c r="AA82" s="812"/>
      <c r="AB82" s="812">
        <v>10</v>
      </c>
      <c r="AC82" s="203"/>
      <c r="AD82" s="203"/>
      <c r="AE82" s="200"/>
    </row>
    <row r="83" spans="1:31" ht="20.25" customHeight="1">
      <c r="A83" s="578">
        <v>1</v>
      </c>
      <c r="B83" s="577" t="s">
        <v>168</v>
      </c>
      <c r="C83" s="200">
        <v>0</v>
      </c>
      <c r="D83" s="201"/>
      <c r="E83" s="201"/>
      <c r="F83" s="200"/>
      <c r="G83" s="1006">
        <f t="shared" si="19"/>
        <v>-1600</v>
      </c>
      <c r="H83" s="201">
        <f t="shared" si="22"/>
        <v>0</v>
      </c>
      <c r="I83" s="201"/>
      <c r="J83" s="201"/>
      <c r="K83" s="201"/>
      <c r="L83" s="201"/>
      <c r="M83" s="201"/>
      <c r="N83" s="201"/>
      <c r="O83" s="359"/>
      <c r="P83" s="1035">
        <v>-1600</v>
      </c>
      <c r="Q83" s="1015">
        <f t="shared" si="21"/>
        <v>0</v>
      </c>
      <c r="R83" s="1016">
        <v>1600</v>
      </c>
      <c r="S83" s="409"/>
      <c r="T83" s="409">
        <f t="shared" si="20"/>
        <v>0</v>
      </c>
      <c r="U83" s="201"/>
      <c r="V83" s="359"/>
      <c r="W83" s="360"/>
      <c r="X83" s="683"/>
      <c r="Y83" s="700"/>
      <c r="Z83" s="359"/>
      <c r="AA83" s="360"/>
      <c r="AB83" s="360"/>
      <c r="AC83" s="203"/>
      <c r="AD83" s="203"/>
      <c r="AE83" s="200"/>
    </row>
    <row r="84" spans="1:31" ht="20.25" customHeight="1">
      <c r="A84" s="67">
        <v>3</v>
      </c>
      <c r="B84" s="91" t="s">
        <v>169</v>
      </c>
      <c r="C84" s="200">
        <v>0</v>
      </c>
      <c r="D84" s="201"/>
      <c r="E84" s="201"/>
      <c r="F84" s="200"/>
      <c r="G84" s="378">
        <f t="shared" si="19"/>
        <v>0</v>
      </c>
      <c r="H84" s="379">
        <f t="shared" si="22"/>
        <v>7540</v>
      </c>
      <c r="I84" s="241">
        <v>7540</v>
      </c>
      <c r="J84" s="241"/>
      <c r="K84" s="241"/>
      <c r="L84" s="241">
        <v>2639</v>
      </c>
      <c r="M84" s="241">
        <v>155</v>
      </c>
      <c r="N84" s="241"/>
      <c r="O84" s="240">
        <v>-10334</v>
      </c>
      <c r="P84" s="380"/>
      <c r="Q84" s="381">
        <f t="shared" si="21"/>
        <v>0</v>
      </c>
      <c r="R84" s="372"/>
      <c r="S84" s="477"/>
      <c r="T84" s="477">
        <f t="shared" si="20"/>
        <v>0</v>
      </c>
      <c r="U84" s="201"/>
      <c r="V84" s="359"/>
      <c r="W84" s="360"/>
      <c r="X84" s="683"/>
      <c r="Y84" s="700"/>
      <c r="Z84" s="359"/>
      <c r="AA84" s="360"/>
      <c r="AB84" s="360"/>
      <c r="AC84" s="203"/>
      <c r="AD84" s="203"/>
      <c r="AE84" s="200"/>
    </row>
    <row r="85" spans="1:31" ht="20.25" customHeight="1">
      <c r="A85" s="578">
        <v>1</v>
      </c>
      <c r="B85" s="980" t="s">
        <v>170</v>
      </c>
      <c r="C85" s="200">
        <v>0</v>
      </c>
      <c r="D85" s="201"/>
      <c r="E85" s="201"/>
      <c r="F85" s="200"/>
      <c r="G85" s="1006">
        <f t="shared" si="19"/>
        <v>-277</v>
      </c>
      <c r="H85" s="201">
        <f t="shared" si="22"/>
        <v>0</v>
      </c>
      <c r="I85" s="201"/>
      <c r="J85" s="201"/>
      <c r="K85" s="201"/>
      <c r="L85" s="201"/>
      <c r="M85" s="201"/>
      <c r="N85" s="201"/>
      <c r="O85" s="359"/>
      <c r="P85" s="1035">
        <v>-277</v>
      </c>
      <c r="Q85" s="1015">
        <f t="shared" si="21"/>
        <v>0</v>
      </c>
      <c r="R85" s="1016">
        <v>277</v>
      </c>
      <c r="S85" s="409"/>
      <c r="T85" s="409">
        <f aca="true" t="shared" si="23" ref="T85:T95">G85+R85+S85</f>
        <v>0</v>
      </c>
      <c r="U85" s="201"/>
      <c r="V85" s="359"/>
      <c r="W85" s="360"/>
      <c r="X85" s="683"/>
      <c r="Y85" s="700"/>
      <c r="Z85" s="359"/>
      <c r="AA85" s="360"/>
      <c r="AB85" s="360"/>
      <c r="AC85" s="203"/>
      <c r="AD85" s="203"/>
      <c r="AE85" s="200"/>
    </row>
    <row r="86" spans="1:31" ht="20.25" customHeight="1">
      <c r="A86" s="396">
        <v>3</v>
      </c>
      <c r="B86" s="325" t="s">
        <v>171</v>
      </c>
      <c r="C86" s="200">
        <v>0</v>
      </c>
      <c r="D86" s="201"/>
      <c r="E86" s="201"/>
      <c r="F86" s="200"/>
      <c r="G86" s="200">
        <f t="shared" si="19"/>
        <v>229</v>
      </c>
      <c r="H86" s="201">
        <f t="shared" si="22"/>
        <v>0</v>
      </c>
      <c r="I86" s="201"/>
      <c r="J86" s="201"/>
      <c r="K86" s="201"/>
      <c r="L86" s="201"/>
      <c r="M86" s="201"/>
      <c r="N86" s="201"/>
      <c r="O86" s="359">
        <v>52</v>
      </c>
      <c r="P86" s="368">
        <v>177</v>
      </c>
      <c r="Q86" s="202">
        <f t="shared" si="21"/>
        <v>370</v>
      </c>
      <c r="R86" s="359">
        <v>193</v>
      </c>
      <c r="S86" s="409"/>
      <c r="T86" s="409">
        <f t="shared" si="23"/>
        <v>422</v>
      </c>
      <c r="U86" s="201">
        <v>422</v>
      </c>
      <c r="V86" s="359"/>
      <c r="W86" s="360"/>
      <c r="X86" s="683"/>
      <c r="Y86" s="700"/>
      <c r="Z86" s="359"/>
      <c r="AA86" s="360"/>
      <c r="AB86" s="360"/>
      <c r="AC86" s="203"/>
      <c r="AD86" s="203"/>
      <c r="AE86" s="200"/>
    </row>
    <row r="87" spans="1:31" ht="20.25" customHeight="1">
      <c r="A87" s="578">
        <v>1</v>
      </c>
      <c r="B87" s="980" t="s">
        <v>172</v>
      </c>
      <c r="C87" s="200">
        <v>0</v>
      </c>
      <c r="D87" s="201"/>
      <c r="E87" s="201"/>
      <c r="F87" s="200"/>
      <c r="G87" s="1006">
        <f t="shared" si="19"/>
        <v>2456</v>
      </c>
      <c r="H87" s="201">
        <f t="shared" si="22"/>
        <v>0</v>
      </c>
      <c r="I87" s="201"/>
      <c r="J87" s="201"/>
      <c r="K87" s="201"/>
      <c r="L87" s="201"/>
      <c r="M87" s="201"/>
      <c r="N87" s="201"/>
      <c r="O87" s="359"/>
      <c r="P87" s="1035">
        <v>2456</v>
      </c>
      <c r="Q87" s="1015">
        <f t="shared" si="21"/>
        <v>0</v>
      </c>
      <c r="R87" s="1016">
        <v>-2456</v>
      </c>
      <c r="S87" s="409"/>
      <c r="T87" s="409">
        <f t="shared" si="23"/>
        <v>0</v>
      </c>
      <c r="U87" s="201"/>
      <c r="V87" s="359"/>
      <c r="W87" s="360"/>
      <c r="X87" s="683"/>
      <c r="Y87" s="700"/>
      <c r="Z87" s="359"/>
      <c r="AA87" s="360"/>
      <c r="AB87" s="360"/>
      <c r="AC87" s="203"/>
      <c r="AD87" s="203"/>
      <c r="AE87" s="200"/>
    </row>
    <row r="88" spans="1:31" ht="20.25" customHeight="1">
      <c r="A88" s="396">
        <v>3</v>
      </c>
      <c r="B88" s="325" t="s">
        <v>173</v>
      </c>
      <c r="C88" s="200">
        <v>0</v>
      </c>
      <c r="D88" s="201"/>
      <c r="E88" s="201"/>
      <c r="F88" s="200"/>
      <c r="G88" s="1006">
        <f t="shared" si="19"/>
        <v>0</v>
      </c>
      <c r="H88" s="201">
        <f t="shared" si="22"/>
        <v>82</v>
      </c>
      <c r="I88" s="201"/>
      <c r="J88" s="360"/>
      <c r="K88" s="201">
        <v>82</v>
      </c>
      <c r="L88" s="201"/>
      <c r="M88" s="201"/>
      <c r="N88" s="201"/>
      <c r="O88" s="359">
        <v>-82</v>
      </c>
      <c r="P88" s="1035"/>
      <c r="Q88" s="1037">
        <f t="shared" si="21"/>
        <v>0</v>
      </c>
      <c r="R88" s="1016"/>
      <c r="S88" s="409"/>
      <c r="T88" s="409">
        <f t="shared" si="23"/>
        <v>0</v>
      </c>
      <c r="U88" s="201"/>
      <c r="V88" s="359"/>
      <c r="W88" s="497"/>
      <c r="X88" s="684"/>
      <c r="Y88" s="701"/>
      <c r="Z88" s="359"/>
      <c r="AA88" s="360"/>
      <c r="AB88" s="497"/>
      <c r="AC88" s="367"/>
      <c r="AD88" s="367"/>
      <c r="AE88" s="200"/>
    </row>
    <row r="89" spans="1:31" ht="20.25" customHeight="1">
      <c r="A89" s="578">
        <v>1</v>
      </c>
      <c r="B89" s="980" t="s">
        <v>178</v>
      </c>
      <c r="C89" s="200">
        <v>0</v>
      </c>
      <c r="D89" s="201"/>
      <c r="E89" s="201"/>
      <c r="F89" s="200"/>
      <c r="G89" s="1006">
        <f t="shared" si="19"/>
        <v>1297</v>
      </c>
      <c r="H89" s="202">
        <f t="shared" si="22"/>
        <v>0</v>
      </c>
      <c r="I89" s="360"/>
      <c r="J89" s="360"/>
      <c r="K89" s="360"/>
      <c r="L89" s="201"/>
      <c r="M89" s="201"/>
      <c r="N89" s="201"/>
      <c r="O89" s="359"/>
      <c r="P89" s="1035">
        <v>1297</v>
      </c>
      <c r="Q89" s="1037">
        <f t="shared" si="21"/>
        <v>0</v>
      </c>
      <c r="R89" s="1016">
        <v>-1297</v>
      </c>
      <c r="S89" s="409"/>
      <c r="T89" s="409">
        <f t="shared" si="23"/>
        <v>0</v>
      </c>
      <c r="U89" s="201"/>
      <c r="V89" s="359"/>
      <c r="W89" s="497"/>
      <c r="X89" s="684"/>
      <c r="Y89" s="701"/>
      <c r="Z89" s="359"/>
      <c r="AA89" s="360"/>
      <c r="AB89" s="497"/>
      <c r="AC89" s="367"/>
      <c r="AD89" s="367"/>
      <c r="AE89" s="200"/>
    </row>
    <row r="90" spans="1:31" ht="20.25" customHeight="1">
      <c r="A90" s="396">
        <v>3</v>
      </c>
      <c r="B90" s="325" t="s">
        <v>174</v>
      </c>
      <c r="C90" s="200">
        <v>0</v>
      </c>
      <c r="D90" s="201"/>
      <c r="E90" s="201"/>
      <c r="F90" s="200"/>
      <c r="G90" s="521">
        <f t="shared" si="19"/>
        <v>-11500</v>
      </c>
      <c r="H90" s="1071">
        <f t="shared" si="22"/>
        <v>0</v>
      </c>
      <c r="I90" s="360"/>
      <c r="J90" s="360"/>
      <c r="K90" s="1070"/>
      <c r="L90" s="1063"/>
      <c r="M90" s="1063"/>
      <c r="N90" s="1063"/>
      <c r="O90" s="1064"/>
      <c r="P90" s="1065">
        <v>-11500</v>
      </c>
      <c r="Q90" s="1063">
        <f t="shared" si="21"/>
        <v>-11500</v>
      </c>
      <c r="R90" s="1064"/>
      <c r="S90" s="1066"/>
      <c r="T90" s="1066">
        <f t="shared" si="23"/>
        <v>-11500</v>
      </c>
      <c r="U90" s="201"/>
      <c r="V90" s="359"/>
      <c r="W90" s="497"/>
      <c r="X90" s="684">
        <v>-11500</v>
      </c>
      <c r="Y90" s="701"/>
      <c r="Z90" s="359"/>
      <c r="AA90" s="360"/>
      <c r="AB90" s="497"/>
      <c r="AC90" s="367"/>
      <c r="AD90" s="367"/>
      <c r="AE90" s="200"/>
    </row>
    <row r="91" spans="1:31" ht="20.25" customHeight="1">
      <c r="A91" s="396">
        <v>3</v>
      </c>
      <c r="B91" s="325" t="s">
        <v>175</v>
      </c>
      <c r="C91" s="200">
        <v>0</v>
      </c>
      <c r="D91" s="201"/>
      <c r="E91" s="201"/>
      <c r="F91" s="200"/>
      <c r="G91" s="200">
        <f t="shared" si="19"/>
        <v>-24000</v>
      </c>
      <c r="H91" s="202">
        <f t="shared" si="22"/>
        <v>0</v>
      </c>
      <c r="I91" s="360"/>
      <c r="J91" s="360" t="s">
        <v>177</v>
      </c>
      <c r="K91" s="360"/>
      <c r="L91" s="201"/>
      <c r="M91" s="201"/>
      <c r="N91" s="201"/>
      <c r="O91" s="359">
        <v>-24000</v>
      </c>
      <c r="P91" s="368"/>
      <c r="Q91" s="201">
        <f t="shared" si="21"/>
        <v>0</v>
      </c>
      <c r="R91" s="359"/>
      <c r="S91" s="409"/>
      <c r="T91" s="409">
        <f t="shared" si="23"/>
        <v>-24000</v>
      </c>
      <c r="U91" s="201"/>
      <c r="V91" s="359"/>
      <c r="W91" s="497"/>
      <c r="X91" s="684"/>
      <c r="Y91" s="701">
        <v>-24000</v>
      </c>
      <c r="Z91" s="359"/>
      <c r="AA91" s="360"/>
      <c r="AB91" s="497"/>
      <c r="AC91" s="367"/>
      <c r="AD91" s="367"/>
      <c r="AE91" s="200"/>
    </row>
    <row r="92" spans="1:31" ht="20.25" customHeight="1">
      <c r="A92" s="578">
        <v>1</v>
      </c>
      <c r="B92" s="577" t="s">
        <v>176</v>
      </c>
      <c r="C92" s="200">
        <v>0</v>
      </c>
      <c r="D92" s="201"/>
      <c r="E92" s="201"/>
      <c r="F92" s="200"/>
      <c r="G92" s="1006">
        <f t="shared" si="19"/>
        <v>-19259</v>
      </c>
      <c r="H92" s="202">
        <f t="shared" si="22"/>
        <v>0</v>
      </c>
      <c r="I92" s="360"/>
      <c r="J92" s="360"/>
      <c r="K92" s="360"/>
      <c r="L92" s="201"/>
      <c r="M92" s="201"/>
      <c r="N92" s="201"/>
      <c r="O92" s="359"/>
      <c r="P92" s="1035">
        <v>-19259</v>
      </c>
      <c r="Q92" s="1037">
        <f t="shared" si="21"/>
        <v>0</v>
      </c>
      <c r="R92" s="1016">
        <v>19259</v>
      </c>
      <c r="S92" s="1017"/>
      <c r="T92" s="1017">
        <f t="shared" si="23"/>
        <v>0</v>
      </c>
      <c r="U92" s="201"/>
      <c r="V92" s="359"/>
      <c r="W92" s="497"/>
      <c r="X92" s="684"/>
      <c r="Y92" s="701"/>
      <c r="Z92" s="359"/>
      <c r="AA92" s="360"/>
      <c r="AB92" s="497"/>
      <c r="AC92" s="367"/>
      <c r="AD92" s="367"/>
      <c r="AE92" s="200"/>
    </row>
    <row r="93" spans="1:31" ht="20.25" customHeight="1">
      <c r="A93" s="1067"/>
      <c r="B93" s="91"/>
      <c r="C93" s="200">
        <v>0</v>
      </c>
      <c r="D93" s="201"/>
      <c r="E93" s="201"/>
      <c r="F93" s="200"/>
      <c r="G93" s="200">
        <f t="shared" si="19"/>
        <v>0</v>
      </c>
      <c r="H93" s="201">
        <f t="shared" si="22"/>
        <v>0</v>
      </c>
      <c r="I93" s="201"/>
      <c r="J93" s="201"/>
      <c r="K93" s="201"/>
      <c r="L93" s="201"/>
      <c r="M93" s="201"/>
      <c r="N93" s="201"/>
      <c r="O93" s="359"/>
      <c r="P93" s="368"/>
      <c r="Q93" s="201">
        <f t="shared" si="21"/>
        <v>0</v>
      </c>
      <c r="R93" s="359"/>
      <c r="S93" s="409"/>
      <c r="T93" s="409">
        <f t="shared" si="23"/>
        <v>0</v>
      </c>
      <c r="U93" s="201"/>
      <c r="V93" s="359"/>
      <c r="W93" s="497"/>
      <c r="X93" s="684"/>
      <c r="Y93" s="701"/>
      <c r="Z93" s="359"/>
      <c r="AA93" s="360"/>
      <c r="AB93" s="497"/>
      <c r="AC93" s="367"/>
      <c r="AD93" s="367"/>
      <c r="AE93" s="200"/>
    </row>
    <row r="94" spans="1:31" ht="20.25" customHeight="1">
      <c r="A94" s="1067"/>
      <c r="B94" s="91"/>
      <c r="C94" s="200">
        <v>0</v>
      </c>
      <c r="D94" s="201"/>
      <c r="E94" s="201"/>
      <c r="F94" s="200"/>
      <c r="G94" s="200">
        <f t="shared" si="19"/>
        <v>0</v>
      </c>
      <c r="H94" s="201">
        <f t="shared" si="22"/>
        <v>0</v>
      </c>
      <c r="I94" s="201"/>
      <c r="J94" s="201"/>
      <c r="K94" s="201"/>
      <c r="L94" s="201"/>
      <c r="M94" s="201"/>
      <c r="N94" s="201"/>
      <c r="O94" s="359"/>
      <c r="P94" s="368"/>
      <c r="Q94" s="201">
        <f t="shared" si="21"/>
        <v>0</v>
      </c>
      <c r="R94" s="359"/>
      <c r="S94" s="409"/>
      <c r="T94" s="409">
        <f t="shared" si="23"/>
        <v>0</v>
      </c>
      <c r="U94" s="201"/>
      <c r="V94" s="359"/>
      <c r="W94" s="497"/>
      <c r="X94" s="684"/>
      <c r="Y94" s="701"/>
      <c r="Z94" s="359"/>
      <c r="AA94" s="360"/>
      <c r="AB94" s="497"/>
      <c r="AC94" s="367"/>
      <c r="AD94" s="367"/>
      <c r="AE94" s="200"/>
    </row>
    <row r="95" spans="1:31" ht="20.25" customHeight="1" thickBot="1">
      <c r="A95" s="361"/>
      <c r="B95" s="91"/>
      <c r="C95" s="200">
        <v>0</v>
      </c>
      <c r="D95" s="201"/>
      <c r="E95" s="201"/>
      <c r="F95" s="200"/>
      <c r="G95" s="200">
        <f t="shared" si="19"/>
        <v>0</v>
      </c>
      <c r="H95" s="201">
        <f t="shared" si="22"/>
        <v>0</v>
      </c>
      <c r="I95" s="201"/>
      <c r="J95" s="201"/>
      <c r="K95" s="201"/>
      <c r="L95" s="201"/>
      <c r="M95" s="201"/>
      <c r="N95" s="201"/>
      <c r="O95" s="359"/>
      <c r="P95" s="368"/>
      <c r="Q95" s="195">
        <f t="shared" si="21"/>
        <v>0</v>
      </c>
      <c r="R95" s="359"/>
      <c r="S95" s="409"/>
      <c r="T95" s="409">
        <f t="shared" si="23"/>
        <v>0</v>
      </c>
      <c r="U95" s="201"/>
      <c r="V95" s="359"/>
      <c r="W95" s="497"/>
      <c r="X95" s="685"/>
      <c r="Y95" s="702"/>
      <c r="Z95" s="359"/>
      <c r="AA95" s="360"/>
      <c r="AB95" s="497"/>
      <c r="AC95" s="491"/>
      <c r="AD95" s="491"/>
      <c r="AE95" s="200"/>
    </row>
    <row r="96" spans="1:42" ht="20.25" customHeight="1" thickBot="1">
      <c r="A96" s="216"/>
      <c r="B96" s="49" t="s">
        <v>51</v>
      </c>
      <c r="C96" s="153">
        <f>SUM(C75:C95)</f>
        <v>0</v>
      </c>
      <c r="D96" s="154">
        <f>SUM(D75:D95)</f>
        <v>0</v>
      </c>
      <c r="E96" s="155">
        <v>0</v>
      </c>
      <c r="F96" s="153">
        <v>0</v>
      </c>
      <c r="G96" s="153">
        <f aca="true" t="shared" si="24" ref="G96:U96">SUM(G75:G95)</f>
        <v>7060</v>
      </c>
      <c r="H96" s="154">
        <f t="shared" si="24"/>
        <v>9079</v>
      </c>
      <c r="I96" s="154">
        <f t="shared" si="24"/>
        <v>7540</v>
      </c>
      <c r="J96" s="154">
        <f t="shared" si="24"/>
        <v>0</v>
      </c>
      <c r="K96" s="154">
        <f t="shared" si="24"/>
        <v>1539</v>
      </c>
      <c r="L96" s="154">
        <f t="shared" si="24"/>
        <v>2791</v>
      </c>
      <c r="M96" s="154">
        <f t="shared" si="24"/>
        <v>155</v>
      </c>
      <c r="N96" s="154">
        <f t="shared" si="24"/>
        <v>0</v>
      </c>
      <c r="O96" s="281">
        <f t="shared" si="24"/>
        <v>-15783</v>
      </c>
      <c r="P96" s="155">
        <f t="shared" si="24"/>
        <v>10818</v>
      </c>
      <c r="Q96" s="154">
        <f t="shared" si="24"/>
        <v>-12153</v>
      </c>
      <c r="R96" s="281">
        <f t="shared" si="24"/>
        <v>-22971</v>
      </c>
      <c r="S96" s="156">
        <f t="shared" si="24"/>
        <v>0</v>
      </c>
      <c r="T96" s="156">
        <f t="shared" si="24"/>
        <v>-15911</v>
      </c>
      <c r="U96" s="154">
        <f t="shared" si="24"/>
        <v>5088</v>
      </c>
      <c r="V96" s="281">
        <f>SUM(V75:V95)</f>
        <v>0</v>
      </c>
      <c r="W96" s="155">
        <f>SUM(W75:W95)</f>
        <v>0</v>
      </c>
      <c r="X96" s="281">
        <f>SUM(X75:X95)</f>
        <v>-11500</v>
      </c>
      <c r="Y96" s="155">
        <f aca="true" t="shared" si="25" ref="Y96:AE96">SUM(Y75:Y95)</f>
        <v>-9499</v>
      </c>
      <c r="Z96" s="281">
        <f t="shared" si="25"/>
        <v>3108</v>
      </c>
      <c r="AA96" s="155">
        <f t="shared" si="25"/>
        <v>0</v>
      </c>
      <c r="AB96" s="155">
        <f t="shared" si="25"/>
        <v>10</v>
      </c>
      <c r="AC96" s="154">
        <f t="shared" si="25"/>
        <v>0</v>
      </c>
      <c r="AD96" s="154">
        <f t="shared" si="25"/>
        <v>0</v>
      </c>
      <c r="AE96" s="153">
        <f t="shared" si="25"/>
        <v>0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20.25" customHeight="1" thickBot="1">
      <c r="A97" s="2"/>
      <c r="B97" s="61" t="s">
        <v>40</v>
      </c>
      <c r="C97" s="158">
        <f aca="true" t="shared" si="26" ref="C97:AE97">C32+C60+C74+C96</f>
        <v>0</v>
      </c>
      <c r="D97" s="158">
        <f t="shared" si="26"/>
        <v>0</v>
      </c>
      <c r="E97" s="158">
        <f t="shared" si="26"/>
        <v>0</v>
      </c>
      <c r="F97" s="158">
        <f t="shared" si="26"/>
        <v>0</v>
      </c>
      <c r="G97" s="158">
        <f t="shared" si="26"/>
        <v>501100</v>
      </c>
      <c r="H97" s="158">
        <f t="shared" si="26"/>
        <v>25850</v>
      </c>
      <c r="I97" s="158">
        <f t="shared" si="26"/>
        <v>22555</v>
      </c>
      <c r="J97" s="158">
        <f t="shared" si="26"/>
        <v>-60546</v>
      </c>
      <c r="K97" s="158">
        <f t="shared" si="26"/>
        <v>3295</v>
      </c>
      <c r="L97" s="158">
        <f t="shared" si="26"/>
        <v>14078</v>
      </c>
      <c r="M97" s="158">
        <f t="shared" si="26"/>
        <v>855</v>
      </c>
      <c r="N97" s="262">
        <f t="shared" si="26"/>
        <v>-28127</v>
      </c>
      <c r="O97" s="354">
        <f t="shared" si="26"/>
        <v>160039</v>
      </c>
      <c r="P97" s="224">
        <f t="shared" si="26"/>
        <v>328405</v>
      </c>
      <c r="Q97" s="168">
        <f t="shared" si="26"/>
        <v>441727</v>
      </c>
      <c r="R97" s="262">
        <f t="shared" si="26"/>
        <v>113322</v>
      </c>
      <c r="S97" s="130">
        <f t="shared" si="26"/>
        <v>0</v>
      </c>
      <c r="T97" s="130">
        <f t="shared" si="26"/>
        <v>614422</v>
      </c>
      <c r="U97" s="158">
        <f t="shared" si="26"/>
        <v>220715</v>
      </c>
      <c r="V97" s="262">
        <f t="shared" si="26"/>
        <v>0</v>
      </c>
      <c r="W97" s="427">
        <f t="shared" si="26"/>
        <v>0</v>
      </c>
      <c r="X97" s="505">
        <f t="shared" si="26"/>
        <v>59711</v>
      </c>
      <c r="Y97" s="427">
        <f t="shared" si="26"/>
        <v>333996</v>
      </c>
      <c r="Z97" s="262">
        <f t="shared" si="26"/>
        <v>3108</v>
      </c>
      <c r="AA97" s="427">
        <f t="shared" si="26"/>
        <v>0</v>
      </c>
      <c r="AB97" s="427">
        <f t="shared" si="26"/>
        <v>10</v>
      </c>
      <c r="AC97" s="158">
        <f t="shared" si="26"/>
        <v>0</v>
      </c>
      <c r="AD97" s="427">
        <f t="shared" si="26"/>
        <v>-500</v>
      </c>
      <c r="AE97" s="539">
        <f t="shared" si="26"/>
        <v>-500</v>
      </c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33" s="33" customFormat="1" ht="20.25" customHeight="1" thickBot="1">
      <c r="A98" s="533" t="s">
        <v>19</v>
      </c>
      <c r="B98" s="534" t="s">
        <v>153</v>
      </c>
      <c r="C98" s="128">
        <f aca="true" t="shared" si="27" ref="C98:AE98">C14+C97</f>
        <v>973007</v>
      </c>
      <c r="D98" s="126">
        <f t="shared" si="27"/>
        <v>334268</v>
      </c>
      <c r="E98" s="126">
        <f t="shared" si="27"/>
        <v>638739</v>
      </c>
      <c r="F98" s="127">
        <f t="shared" si="27"/>
        <v>526020</v>
      </c>
      <c r="G98" s="128">
        <f t="shared" si="27"/>
        <v>14247000</v>
      </c>
      <c r="H98" s="126">
        <f t="shared" si="27"/>
        <v>7525925</v>
      </c>
      <c r="I98" s="126">
        <f t="shared" si="27"/>
        <v>7476233</v>
      </c>
      <c r="J98" s="126">
        <f t="shared" si="27"/>
        <v>1818099</v>
      </c>
      <c r="K98" s="126">
        <f t="shared" si="27"/>
        <v>49692</v>
      </c>
      <c r="L98" s="126">
        <f t="shared" si="27"/>
        <v>2639105</v>
      </c>
      <c r="M98" s="126">
        <f t="shared" si="27"/>
        <v>149945</v>
      </c>
      <c r="N98" s="126">
        <f t="shared" si="27"/>
        <v>253152</v>
      </c>
      <c r="O98" s="127">
        <f t="shared" si="27"/>
        <v>1582781</v>
      </c>
      <c r="P98" s="553">
        <f t="shared" si="27"/>
        <v>2096092</v>
      </c>
      <c r="Q98" s="554">
        <f t="shared" si="27"/>
        <v>3467077</v>
      </c>
      <c r="R98" s="555">
        <f t="shared" si="27"/>
        <v>1370985</v>
      </c>
      <c r="S98" s="478">
        <f t="shared" si="27"/>
        <v>0</v>
      </c>
      <c r="T98" s="658">
        <f t="shared" si="27"/>
        <v>15617985</v>
      </c>
      <c r="U98" s="126">
        <f t="shared" si="27"/>
        <v>12249288</v>
      </c>
      <c r="V98" s="279">
        <f t="shared" si="27"/>
        <v>15500</v>
      </c>
      <c r="W98" s="428">
        <f t="shared" si="27"/>
        <v>1680</v>
      </c>
      <c r="X98" s="686">
        <f t="shared" si="27"/>
        <v>1629091</v>
      </c>
      <c r="Y98" s="703">
        <f t="shared" si="27"/>
        <v>1739606</v>
      </c>
      <c r="Z98" s="127">
        <f t="shared" si="27"/>
        <v>23805</v>
      </c>
      <c r="AA98" s="428">
        <f t="shared" si="27"/>
        <v>0</v>
      </c>
      <c r="AB98" s="428">
        <f t="shared" si="27"/>
        <v>1190</v>
      </c>
      <c r="AC98" s="292">
        <f t="shared" si="27"/>
        <v>1949</v>
      </c>
      <c r="AD98" s="292">
        <f t="shared" si="27"/>
        <v>4500</v>
      </c>
      <c r="AE98" s="129">
        <f t="shared" si="27"/>
        <v>4500</v>
      </c>
      <c r="AG98" s="33" t="s">
        <v>97</v>
      </c>
    </row>
    <row r="99" spans="1:31" s="33" customFormat="1" ht="20.25" customHeight="1">
      <c r="A99" s="526"/>
      <c r="B99" s="518"/>
      <c r="C99" s="70"/>
      <c r="D99" s="70"/>
      <c r="E99" s="70"/>
      <c r="F99" s="70"/>
      <c r="G99" s="523"/>
      <c r="H99" s="70"/>
      <c r="I99" s="70"/>
      <c r="J99" s="70"/>
      <c r="K99" s="70"/>
      <c r="L99" s="70"/>
      <c r="M99" s="70"/>
      <c r="N99" s="70"/>
      <c r="O99" s="70"/>
      <c r="P99" s="523"/>
      <c r="Q99" s="70"/>
      <c r="R99" s="524"/>
      <c r="S99" s="479"/>
      <c r="T99" s="479"/>
      <c r="U99" s="70"/>
      <c r="V99" s="70"/>
      <c r="W99" s="498"/>
      <c r="X99" s="687"/>
      <c r="Y99" s="704"/>
      <c r="Z99" s="70"/>
      <c r="AA99" s="498"/>
      <c r="AB99" s="498"/>
      <c r="AC99" s="146"/>
      <c r="AD99" s="89"/>
      <c r="AE99" s="925"/>
    </row>
    <row r="100" spans="1:42" ht="20.25" customHeight="1">
      <c r="A100" s="71">
        <v>1</v>
      </c>
      <c r="B100" s="72" t="s">
        <v>19</v>
      </c>
      <c r="C100" s="73">
        <v>0</v>
      </c>
      <c r="D100" s="76">
        <v>0</v>
      </c>
      <c r="E100" s="76">
        <v>0</v>
      </c>
      <c r="F100" s="74">
        <v>0</v>
      </c>
      <c r="G100" s="75">
        <f>H100+L100+M100+N100+O100+P100</f>
        <v>124804</v>
      </c>
      <c r="H100" s="76">
        <f>I100+K100</f>
        <v>0</v>
      </c>
      <c r="I100" s="76">
        <v>0</v>
      </c>
      <c r="J100" s="76">
        <v>0</v>
      </c>
      <c r="K100" s="76">
        <f>K64</f>
        <v>0</v>
      </c>
      <c r="L100" s="76"/>
      <c r="M100" s="76"/>
      <c r="N100" s="76"/>
      <c r="O100" s="74">
        <f>O85</f>
        <v>0</v>
      </c>
      <c r="P100" s="294">
        <f>P17+P24+P27+P29+P33+P34+P36+P38+P40+P42+P46+P49+P52+P57+P59+P61+P65+P69+P73+P77+P80+P83+P85+P87+P89+P92</f>
        <v>124804</v>
      </c>
      <c r="Q100" s="169">
        <f>P100+R100</f>
        <v>0</v>
      </c>
      <c r="R100" s="461">
        <f>R17+R24+R27+R29+R33+R34+R36+R38+R40+R42+R46+R49+R52+R57+R59+R61+R65+R69+R73+R77+R80+R83+R85+R87+R89+R92</f>
        <v>-124804</v>
      </c>
      <c r="S100" s="75">
        <f>S64+S85</f>
        <v>0</v>
      </c>
      <c r="T100" s="75">
        <f>G100+R100+S100</f>
        <v>0</v>
      </c>
      <c r="U100" s="76">
        <v>0</v>
      </c>
      <c r="V100" s="74">
        <v>0</v>
      </c>
      <c r="W100" s="294">
        <v>0</v>
      </c>
      <c r="X100" s="688">
        <v>0</v>
      </c>
      <c r="Y100" s="705">
        <v>0</v>
      </c>
      <c r="Z100" s="74">
        <v>0</v>
      </c>
      <c r="AA100" s="294">
        <v>0</v>
      </c>
      <c r="AB100" s="294">
        <v>0</v>
      </c>
      <c r="AC100" s="152">
        <v>0</v>
      </c>
      <c r="AD100" s="923">
        <v>0</v>
      </c>
      <c r="AE100" s="75">
        <v>0</v>
      </c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20.25" customHeight="1">
      <c r="A101" s="67">
        <v>3</v>
      </c>
      <c r="B101" s="64" t="s">
        <v>19</v>
      </c>
      <c r="C101" s="44">
        <f>D101+E101</f>
        <v>0</v>
      </c>
      <c r="D101" s="259">
        <f>D77+D82</f>
        <v>0</v>
      </c>
      <c r="E101" s="263">
        <v>0</v>
      </c>
      <c r="F101" s="35">
        <v>0</v>
      </c>
      <c r="G101" s="40">
        <f>H101+L101+M101+N101+O101+P101</f>
        <v>376296</v>
      </c>
      <c r="H101" s="11">
        <f>I101+K101</f>
        <v>25850</v>
      </c>
      <c r="I101" s="11">
        <f>I16+I21+I35+I84</f>
        <v>22555</v>
      </c>
      <c r="J101" s="11">
        <f>J26+J28</f>
        <v>-60546</v>
      </c>
      <c r="K101" s="11">
        <f>K20+K25+K30+K45+K75+K79+K88</f>
        <v>3295</v>
      </c>
      <c r="L101" s="11">
        <f>L16+L21+L30+L35+L45+L75+L84</f>
        <v>14078</v>
      </c>
      <c r="M101" s="11">
        <f>M16+M21+M35+M84</f>
        <v>855</v>
      </c>
      <c r="N101" s="11">
        <f>N21</f>
        <v>-28127</v>
      </c>
      <c r="O101" s="35">
        <f>O16+O18+O19+O20+O21+O22+O23+O25+O30+O37+O47+O48+O50+O51+O56+O58+O68+O70+O71+O72+O75+O76+O78+O81+O84+O86+O88+O91</f>
        <v>160039</v>
      </c>
      <c r="P101" s="22">
        <f>P18+P21+P23+P39+P48+P50+P54+P56+P62+P64+P67+P72+P79+P86+P90</f>
        <v>203601</v>
      </c>
      <c r="Q101" s="58">
        <f>P101+R101</f>
        <v>441727</v>
      </c>
      <c r="R101" s="385">
        <f>R18+R21+R22+R23+R39+R43+R47+R48+R50+R54+R56+R62+R63+R66+R67+R72+R79+R86</f>
        <v>238126</v>
      </c>
      <c r="S101" s="40">
        <f>S65</f>
        <v>0</v>
      </c>
      <c r="T101" s="40">
        <f>G101+R101+S101</f>
        <v>614422</v>
      </c>
      <c r="U101" s="11">
        <f>U19+U21+U23+U35+U37+U41+U43+U50+U51+U55+U56+U63+U70+U76+U82+U86</f>
        <v>220715</v>
      </c>
      <c r="V101" s="35">
        <f>V22</f>
        <v>0</v>
      </c>
      <c r="W101" s="22">
        <v>0</v>
      </c>
      <c r="X101" s="689">
        <f>X16+X18+X21+X39+X90+X91</f>
        <v>59711</v>
      </c>
      <c r="Y101" s="384">
        <f>Y16+Y19+Y21+Y30+Y41+Y47+Y51+Y54+Y55+Y58+Y62+Y64+Y66+Y67+Y68+Y71+Y75+Y78+Y81+Y82+Y91</f>
        <v>333996</v>
      </c>
      <c r="Z101" s="336">
        <f>Z82</f>
        <v>3108</v>
      </c>
      <c r="AA101" s="384">
        <v>0</v>
      </c>
      <c r="AB101" s="384">
        <f>AB82</f>
        <v>10</v>
      </c>
      <c r="AC101" s="149">
        <v>0</v>
      </c>
      <c r="AD101" s="665">
        <f>AD44+AD53</f>
        <v>-500</v>
      </c>
      <c r="AE101" s="179">
        <f>AE53</f>
        <v>-500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20.25" customHeight="1">
      <c r="A102" s="68">
        <v>5</v>
      </c>
      <c r="B102" s="65" t="s">
        <v>19</v>
      </c>
      <c r="C102" s="77">
        <v>0</v>
      </c>
      <c r="D102" s="79">
        <v>0</v>
      </c>
      <c r="E102" s="79">
        <v>0</v>
      </c>
      <c r="F102" s="78">
        <v>0</v>
      </c>
      <c r="G102" s="69">
        <f>H102+L102+M102+N102+O102+P102</f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8">
        <v>0</v>
      </c>
      <c r="P102" s="225"/>
      <c r="Q102" s="170">
        <f>P102+R102</f>
        <v>0</v>
      </c>
      <c r="R102" s="411"/>
      <c r="S102" s="69">
        <v>0</v>
      </c>
      <c r="T102" s="69">
        <f>G102+R102+S102</f>
        <v>0</v>
      </c>
      <c r="U102" s="79">
        <v>0</v>
      </c>
      <c r="V102" s="78">
        <v>0</v>
      </c>
      <c r="W102" s="225">
        <v>0</v>
      </c>
      <c r="X102" s="690">
        <v>0</v>
      </c>
      <c r="Y102" s="706">
        <v>0</v>
      </c>
      <c r="Z102" s="709">
        <v>0</v>
      </c>
      <c r="AA102" s="706">
        <v>0</v>
      </c>
      <c r="AB102" s="706">
        <v>0</v>
      </c>
      <c r="AC102" s="249">
        <v>0</v>
      </c>
      <c r="AD102" s="709">
        <v>0</v>
      </c>
      <c r="AE102" s="926">
        <v>0</v>
      </c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20.25" customHeight="1">
      <c r="A103" s="65" t="s">
        <v>19</v>
      </c>
      <c r="B103" s="65"/>
      <c r="C103" s="77">
        <f>SUM(C100:C102)</f>
        <v>0</v>
      </c>
      <c r="D103" s="81">
        <f aca="true" t="shared" si="28" ref="D103:N103">SUM(D100:D102)</f>
        <v>0</v>
      </c>
      <c r="E103" s="81">
        <f t="shared" si="28"/>
        <v>0</v>
      </c>
      <c r="F103" s="80">
        <f t="shared" si="28"/>
        <v>0</v>
      </c>
      <c r="G103" s="77">
        <f t="shared" si="28"/>
        <v>501100</v>
      </c>
      <c r="H103" s="81">
        <f>SUM(H100:H102)</f>
        <v>25850</v>
      </c>
      <c r="I103" s="81">
        <f t="shared" si="28"/>
        <v>22555</v>
      </c>
      <c r="J103" s="81">
        <f t="shared" si="28"/>
        <v>-60546</v>
      </c>
      <c r="K103" s="81">
        <f t="shared" si="28"/>
        <v>3295</v>
      </c>
      <c r="L103" s="81">
        <f t="shared" si="28"/>
        <v>14078</v>
      </c>
      <c r="M103" s="81">
        <f t="shared" si="28"/>
        <v>855</v>
      </c>
      <c r="N103" s="81">
        <f t="shared" si="28"/>
        <v>-28127</v>
      </c>
      <c r="O103" s="80">
        <f aca="true" t="shared" si="29" ref="O103:Y103">SUM(O100:O102)</f>
        <v>160039</v>
      </c>
      <c r="P103" s="295">
        <f t="shared" si="29"/>
        <v>328405</v>
      </c>
      <c r="Q103" s="171">
        <f t="shared" si="29"/>
        <v>441727</v>
      </c>
      <c r="R103" s="295">
        <f t="shared" si="29"/>
        <v>113322</v>
      </c>
      <c r="S103" s="131">
        <f t="shared" si="29"/>
        <v>0</v>
      </c>
      <c r="T103" s="77">
        <f t="shared" si="29"/>
        <v>614422</v>
      </c>
      <c r="U103" s="81">
        <f t="shared" si="29"/>
        <v>220715</v>
      </c>
      <c r="V103" s="80">
        <f>SUM(V100:V102)</f>
        <v>0</v>
      </c>
      <c r="W103" s="295">
        <f>SUM(W100:W102)</f>
        <v>0</v>
      </c>
      <c r="X103" s="78">
        <f t="shared" si="29"/>
        <v>59711</v>
      </c>
      <c r="Y103" s="707">
        <f t="shared" si="29"/>
        <v>333996</v>
      </c>
      <c r="Z103" s="710">
        <f aca="true" t="shared" si="30" ref="Z103:AE103">SUM(Z100:Z102)</f>
        <v>3108</v>
      </c>
      <c r="AA103" s="707">
        <f t="shared" si="30"/>
        <v>0</v>
      </c>
      <c r="AB103" s="707">
        <f t="shared" si="30"/>
        <v>10</v>
      </c>
      <c r="AC103" s="433">
        <f t="shared" si="30"/>
        <v>0</v>
      </c>
      <c r="AD103" s="924">
        <f t="shared" si="30"/>
        <v>-500</v>
      </c>
      <c r="AE103" s="291">
        <f t="shared" si="30"/>
        <v>-500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20.25" customHeight="1">
      <c r="A104" s="525"/>
      <c r="B104" s="519"/>
      <c r="C104" s="83"/>
      <c r="D104" s="83"/>
      <c r="E104" s="83"/>
      <c r="F104" s="83"/>
      <c r="G104" s="520"/>
      <c r="H104" s="83"/>
      <c r="I104" s="83"/>
      <c r="J104" s="83"/>
      <c r="K104" s="83"/>
      <c r="L104" s="83"/>
      <c r="M104" s="83"/>
      <c r="N104" s="83"/>
      <c r="O104" s="83"/>
      <c r="P104" s="520"/>
      <c r="Q104" s="520"/>
      <c r="R104" s="520"/>
      <c r="S104" s="83"/>
      <c r="T104" s="83"/>
      <c r="U104" s="4"/>
      <c r="V104" s="4"/>
      <c r="W104" s="4"/>
      <c r="X104" s="147"/>
      <c r="Y104" s="147"/>
      <c r="Z104" s="147"/>
      <c r="AA104" s="147"/>
      <c r="AB104" s="147"/>
      <c r="AC104" s="147"/>
      <c r="AD104" s="147"/>
      <c r="AE104" s="147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20.25" customHeight="1">
      <c r="A105" t="s">
        <v>41</v>
      </c>
      <c r="C105" s="3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47"/>
      <c r="Y105" s="147"/>
      <c r="Z105" s="147"/>
      <c r="AA105" s="147"/>
      <c r="AB105" s="147"/>
      <c r="AC105" s="147"/>
      <c r="AD105" s="147"/>
      <c r="AE105" s="147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20.25" customHeight="1">
      <c r="A106" t="s">
        <v>42</v>
      </c>
      <c r="B106" t="s">
        <v>43</v>
      </c>
      <c r="C106" s="3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20.25" customHeight="1">
      <c r="A107" t="s">
        <v>44</v>
      </c>
      <c r="B107" t="s">
        <v>45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20.25" customHeight="1">
      <c r="A108" t="s">
        <v>46</v>
      </c>
      <c r="B108" t="s">
        <v>47</v>
      </c>
      <c r="C108" s="3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3:42" ht="20.25" customHeight="1">
      <c r="C109" s="3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3:42" ht="20.25" customHeight="1">
      <c r="C110" s="3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3:42" ht="20.25" customHeight="1">
      <c r="C111" s="3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3:42" ht="20.25" customHeight="1">
      <c r="C112" s="3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3:42" ht="20.25" customHeight="1">
      <c r="C113" s="3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3:42" ht="20.25" customHeight="1">
      <c r="C114" s="3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3:42" ht="20.25" customHeight="1">
      <c r="C115" s="3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3:42" ht="20.25" customHeight="1">
      <c r="C116" s="3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3:42" ht="20.25" customHeight="1">
      <c r="C117" s="3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3:42" ht="20.25" customHeight="1">
      <c r="C118" s="3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3:42" ht="20.25" customHeight="1">
      <c r="C119" s="3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3:42" ht="20.25" customHeight="1">
      <c r="C120" s="3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3:42" ht="20.25" customHeight="1">
      <c r="C121" s="3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3:42" ht="20.25" customHeight="1">
      <c r="C122" s="3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3:42" ht="20.25" customHeight="1">
      <c r="C123" s="3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3:42" ht="20.25" customHeight="1">
      <c r="C124" s="3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3:42" ht="20.25" customHeight="1">
      <c r="C125" s="3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3:42" ht="20.25" customHeight="1">
      <c r="C126" s="3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3:42" ht="20.25" customHeight="1">
      <c r="C127" s="3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3:42" ht="20.25" customHeight="1">
      <c r="C128" s="3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3:42" ht="20.25" customHeight="1">
      <c r="C129" s="3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3:42" ht="20.25" customHeight="1">
      <c r="C130" s="3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3:42" ht="20.25" customHeight="1">
      <c r="C131" s="3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3:42" ht="20.25" customHeight="1">
      <c r="C132" s="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3:42" ht="20.25" customHeight="1">
      <c r="C133" s="3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3:42" ht="20.25" customHeight="1">
      <c r="C134" s="3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3:42" ht="20.25" customHeight="1">
      <c r="C135" s="3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3:42" ht="20.25" customHeight="1">
      <c r="C136" s="3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3:42" ht="20.25" customHeight="1">
      <c r="C137" s="3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3:42" ht="20.25" customHeight="1">
      <c r="C138" s="3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3:42" ht="20.25" customHeight="1">
      <c r="C139" s="3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3:42" ht="20.25" customHeight="1">
      <c r="C140" s="3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3:42" ht="20.25" customHeight="1">
      <c r="C141" s="3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3:42" ht="20.25" customHeight="1">
      <c r="C142" s="3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3:42" ht="20.25" customHeight="1">
      <c r="C143" s="3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3:42" ht="20.25" customHeight="1">
      <c r="C144" s="3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3:42" ht="20.25" customHeight="1">
      <c r="C145" s="3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3:42" ht="20.25" customHeight="1">
      <c r="C146" s="3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3:42" ht="20.25" customHeight="1">
      <c r="C147" s="3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3:42" ht="20.25" customHeight="1">
      <c r="C148" s="3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3:42" ht="20.25" customHeight="1">
      <c r="C149" s="3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3:42" ht="20.25" customHeight="1">
      <c r="C150" s="3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3:42" ht="20.25" customHeight="1">
      <c r="C151" s="3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3:42" ht="20.25" customHeight="1">
      <c r="C152" s="3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3:42" ht="20.25" customHeight="1">
      <c r="C153" s="3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3:42" ht="20.25" customHeight="1">
      <c r="C154" s="3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3:42" ht="20.25" customHeight="1">
      <c r="C155" s="3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3:42" ht="20.25" customHeight="1">
      <c r="C156" s="3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3:42" ht="20.25" customHeight="1">
      <c r="C157" s="3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3:42" ht="20.25" customHeight="1">
      <c r="C158" s="3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3:42" ht="20.25" customHeight="1">
      <c r="C159" s="3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3:42" ht="20.25" customHeight="1">
      <c r="C160" s="3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3:42" ht="20.25" customHeight="1">
      <c r="C161" s="3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3:42" ht="20.25" customHeight="1">
      <c r="C162" s="3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3:42" ht="20.25" customHeight="1">
      <c r="C163" s="3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</sheetData>
  <printOptions horizontalCentered="1"/>
  <pageMargins left="0" right="0" top="0.5905511811023623" bottom="0" header="0.9055118110236221" footer="0.5118110236220472"/>
  <pageSetup fitToHeight="1" fitToWidth="1" horizontalDpi="600" verticalDpi="600" orientation="landscape" paperSize="9" scale="25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1997-07-29T09:08:10Z</dcterms:created>
  <cp:category/>
  <cp:version/>
  <cp:contentType/>
  <cp:contentStatus/>
</cp:coreProperties>
</file>