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575" activeTab="0"/>
  </bookViews>
  <sheets>
    <sheet name="TAB_7_ROZPOCET_bez_nul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<sst xmlns="http://schemas.openxmlformats.org/spreadsheetml/2006/main" count="92" uniqueCount="47">
  <si>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Kapitola:</t>
  </si>
  <si>
    <t>312 - MF</t>
  </si>
  <si>
    <t xml:space="preserve">      Tabulka č. 7</t>
  </si>
  <si>
    <t xml:space="preserve">Výdaje účelově určené na programové financování </t>
  </si>
  <si>
    <t>Období:</t>
  </si>
  <si>
    <t xml:space="preserve">Kapitálové výdaje účelově určené na programové financování </t>
  </si>
  <si>
    <t xml:space="preserve">Běžné výdaje účelově určené na programové financování </t>
  </si>
  <si>
    <t>Výdaje účelově určené na programové financování celkem</t>
  </si>
  <si>
    <t>Název  programu</t>
  </si>
  <si>
    <t>Rozpočet</t>
  </si>
  <si>
    <t>Skutečnost</t>
  </si>
  <si>
    <t>%</t>
  </si>
  <si>
    <t>schválený</t>
  </si>
  <si>
    <t>po změnách</t>
  </si>
  <si>
    <t>plnění</t>
  </si>
  <si>
    <t>z toho:</t>
  </si>
  <si>
    <t xml:space="preserve">z toho: </t>
  </si>
  <si>
    <t>z rozpočtu EU/FM</t>
  </si>
  <si>
    <t>z rozpočtu ČR (národní prostředky)</t>
  </si>
  <si>
    <t>Celkem za všechny  programy</t>
  </si>
  <si>
    <t>112V01</t>
  </si>
  <si>
    <t>112V09</t>
  </si>
  <si>
    <t>Výstavba, obnova a provozování Státní pokladny v letech 2007 - 2013</t>
  </si>
  <si>
    <t>112V12</t>
  </si>
  <si>
    <t>Rozvoj a obnova materiálně technické základny územních finančních orgánů</t>
  </si>
  <si>
    <t>112V13</t>
  </si>
  <si>
    <t>112V21</t>
  </si>
  <si>
    <t>Rozvoj a obnova materiálně technického zabezpečení celní správy</t>
  </si>
  <si>
    <t>Rozvoj a obnova materiálně technické základny systému řízení MF - od r. 2007</t>
  </si>
  <si>
    <t>112V31</t>
  </si>
  <si>
    <t>Rozvoj a obnova materiálně technického zabezpečení Úřadu pro zastupování státu ve věci majetkových (ÚZSVM)</t>
  </si>
  <si>
    <t>Operační program Lidské zdroje a zaměstnanost</t>
  </si>
  <si>
    <t>Integrovaný operační program</t>
  </si>
  <si>
    <t xml:space="preserve">Evidenční číslo programu </t>
  </si>
  <si>
    <t>Pořízení, obnova a provozování ICT územních finančních orgánů na r. 2011 - 2013</t>
  </si>
  <si>
    <t>Operační program Technická pomoc EU</t>
  </si>
  <si>
    <t>Finanční mechanismy Program švýcarsko - české spolupráce</t>
  </si>
  <si>
    <t>z rozpočtu CHCZ</t>
  </si>
  <si>
    <t xml:space="preserve">         List 1</t>
  </si>
  <si>
    <t>rok 2012</t>
  </si>
  <si>
    <t>Finanční mechanismy Program EHP/Norsko (FM2)</t>
  </si>
  <si>
    <t>z rozpočtu EHP/Norsko</t>
  </si>
  <si>
    <t>112V41</t>
  </si>
  <si>
    <t>Rozvoj a obnova materiálně technické základny Kanceláře finančního arbitra</t>
  </si>
  <si>
    <t>Kontroloval: Ing. Salinger, 25704 2667</t>
  </si>
  <si>
    <t>Datum: 28. 2. 2013</t>
  </si>
  <si>
    <t>Vypracoval : Ing. Stejskalová, 25704 3198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</si>
</sst>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25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0" fillId="0" borderId="21" xfId="0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vertical="top"/>
    </xf>
    <xf numFmtId="49" fontId="2" fillId="0" borderId="25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2" fillId="0" borderId="31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pane ySplit="7" topLeftCell="BM8" activePane="bottomLeft" state="frozen"/>
      <selection pane="topLeft" activeCell="A1" sqref="A1"/>
      <selection pane="bottomLeft" activeCell="F52" sqref="F52"/>
    </sheetView>
  </sheetViews>
  <sheetFormatPr defaultColWidth="7.8515625" defaultRowHeight="12.75"/>
  <cols>
    <col min="1" max="1" width="8.00390625" style="1" customWidth="1"/>
    <col min="2" max="2" width="0.5625" style="1" customWidth="1"/>
    <col min="3" max="3" width="8.140625" style="1" customWidth="1"/>
    <col min="4" max="4" width="6.7109375" style="1" customWidth="1"/>
    <col min="5" max="5" width="8.00390625" style="1" customWidth="1"/>
    <col min="6" max="6" width="51.28125" style="1" customWidth="1"/>
    <col min="7" max="7" width="9.8515625" style="1" customWidth="1"/>
    <col min="8" max="8" width="10.421875" style="1" customWidth="1"/>
    <col min="9" max="9" width="13.57421875" style="1" customWidth="1"/>
    <col min="10" max="10" width="7.57421875" style="1" customWidth="1"/>
    <col min="11" max="12" width="10.140625" style="1" customWidth="1"/>
    <col min="13" max="13" width="13.00390625" style="1" customWidth="1"/>
    <col min="14" max="14" width="8.00390625" style="1" customWidth="1"/>
    <col min="15" max="16" width="10.28125" style="1" customWidth="1"/>
    <col min="17" max="17" width="13.421875" style="1" customWidth="1"/>
    <col min="18" max="18" width="7.28125" style="1" customWidth="1"/>
    <col min="19" max="19" width="10.28125" style="1" customWidth="1"/>
    <col min="20" max="20" width="9.00390625" style="1" customWidth="1"/>
    <col min="21" max="16384" width="7.8515625" style="1" customWidth="1"/>
  </cols>
  <sheetData>
    <row r="1" spans="1:18" ht="22.5">
      <c r="A1" s="1" t="s">
        <v>0</v>
      </c>
      <c r="C1" s="20" t="s">
        <v>1</v>
      </c>
      <c r="Q1" s="160" t="s">
        <v>2</v>
      </c>
      <c r="R1" s="160"/>
    </row>
    <row r="2" spans="1:18" s="2" customFormat="1" ht="21" customHeight="1">
      <c r="A2" s="161" t="s">
        <v>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 t="s">
        <v>38</v>
      </c>
      <c r="R2" s="163"/>
    </row>
    <row r="3" spans="1:18" ht="25.5" customHeight="1">
      <c r="A3" s="1" t="s">
        <v>4</v>
      </c>
      <c r="B3" s="3"/>
      <c r="C3" s="19" t="s">
        <v>39</v>
      </c>
      <c r="D3" s="4"/>
      <c r="E3" s="4"/>
      <c r="F3" s="5"/>
      <c r="G3" s="6"/>
      <c r="H3" s="6"/>
      <c r="I3" s="4"/>
      <c r="J3" s="4"/>
      <c r="K3" s="4"/>
      <c r="L3" s="4"/>
      <c r="R3" s="7"/>
    </row>
    <row r="4" spans="1:18" ht="11.25" customHeight="1" thickBot="1">
      <c r="A4" s="8"/>
      <c r="B4" s="8"/>
      <c r="G4" s="9"/>
      <c r="Q4" s="10"/>
      <c r="R4" s="11"/>
    </row>
    <row r="5" spans="1:20" s="12" customFormat="1" ht="13.5" thickBot="1">
      <c r="A5" s="164" t="s">
        <v>33</v>
      </c>
      <c r="B5" s="165"/>
      <c r="C5" s="170" t="s">
        <v>8</v>
      </c>
      <c r="D5" s="171"/>
      <c r="E5" s="171"/>
      <c r="F5" s="172"/>
      <c r="G5" s="179" t="s">
        <v>5</v>
      </c>
      <c r="H5" s="180"/>
      <c r="I5" s="180"/>
      <c r="J5" s="181"/>
      <c r="K5" s="179" t="s">
        <v>6</v>
      </c>
      <c r="L5" s="180"/>
      <c r="M5" s="180"/>
      <c r="N5" s="181"/>
      <c r="O5" s="179" t="s">
        <v>7</v>
      </c>
      <c r="P5" s="180"/>
      <c r="Q5" s="180"/>
      <c r="R5" s="181"/>
      <c r="S5" s="24"/>
      <c r="T5" s="24"/>
    </row>
    <row r="6" spans="1:20" s="12" customFormat="1" ht="13.5" thickBot="1">
      <c r="A6" s="166"/>
      <c r="B6" s="167"/>
      <c r="C6" s="173"/>
      <c r="D6" s="174"/>
      <c r="E6" s="174"/>
      <c r="F6" s="175"/>
      <c r="G6" s="156" t="s">
        <v>9</v>
      </c>
      <c r="H6" s="157"/>
      <c r="I6" s="13" t="s">
        <v>10</v>
      </c>
      <c r="J6" s="14" t="s">
        <v>11</v>
      </c>
      <c r="K6" s="156" t="s">
        <v>9</v>
      </c>
      <c r="L6" s="157"/>
      <c r="M6" s="13" t="s">
        <v>10</v>
      </c>
      <c r="N6" s="14" t="s">
        <v>11</v>
      </c>
      <c r="O6" s="156" t="s">
        <v>9</v>
      </c>
      <c r="P6" s="157"/>
      <c r="Q6" s="13" t="s">
        <v>10</v>
      </c>
      <c r="R6" s="14" t="s">
        <v>11</v>
      </c>
      <c r="S6" s="24"/>
      <c r="T6" s="24"/>
    </row>
    <row r="7" spans="1:20" s="12" customFormat="1" ht="13.5" thickBot="1">
      <c r="A7" s="168"/>
      <c r="B7" s="169"/>
      <c r="C7" s="176"/>
      <c r="D7" s="177"/>
      <c r="E7" s="177"/>
      <c r="F7" s="178"/>
      <c r="G7" s="15" t="s">
        <v>12</v>
      </c>
      <c r="H7" s="16" t="s">
        <v>13</v>
      </c>
      <c r="I7" s="17"/>
      <c r="J7" s="18" t="s">
        <v>14</v>
      </c>
      <c r="K7" s="23" t="s">
        <v>12</v>
      </c>
      <c r="L7" s="21" t="s">
        <v>13</v>
      </c>
      <c r="M7" s="21"/>
      <c r="N7" s="22" t="s">
        <v>14</v>
      </c>
      <c r="O7" s="15" t="s">
        <v>12</v>
      </c>
      <c r="P7" s="16" t="s">
        <v>13</v>
      </c>
      <c r="Q7" s="17"/>
      <c r="R7" s="18" t="s">
        <v>14</v>
      </c>
      <c r="S7" s="24"/>
      <c r="T7" s="24"/>
    </row>
    <row r="8" spans="1:18" s="25" customFormat="1" ht="15.75">
      <c r="A8" s="91" t="s">
        <v>20</v>
      </c>
      <c r="B8" s="92"/>
      <c r="C8" s="27" t="s">
        <v>28</v>
      </c>
      <c r="D8" s="28"/>
      <c r="E8" s="28"/>
      <c r="F8" s="29"/>
      <c r="G8" s="138">
        <v>55149</v>
      </c>
      <c r="H8" s="30">
        <v>459175</v>
      </c>
      <c r="I8" s="31">
        <v>432895.68</v>
      </c>
      <c r="J8" s="105">
        <f>I8/H8*100</f>
        <v>94.27683998475527</v>
      </c>
      <c r="K8" s="34">
        <v>274290</v>
      </c>
      <c r="L8" s="32">
        <v>508287</v>
      </c>
      <c r="M8" s="120">
        <v>495058.16</v>
      </c>
      <c r="N8" s="109">
        <f>M8/L8*100</f>
        <v>97.39736802239679</v>
      </c>
      <c r="O8" s="34">
        <f>G8+K8</f>
        <v>329439</v>
      </c>
      <c r="P8" s="32">
        <f>H8+L8</f>
        <v>967462</v>
      </c>
      <c r="Q8" s="31">
        <f>I8+M8</f>
        <v>927953.84</v>
      </c>
      <c r="R8" s="109">
        <f>Q8/P8*100</f>
        <v>95.91630885760888</v>
      </c>
    </row>
    <row r="9" spans="1:20" s="25" customFormat="1" ht="15.75">
      <c r="A9" s="35"/>
      <c r="B9" s="36"/>
      <c r="C9" s="37"/>
      <c r="D9" s="38" t="s">
        <v>15</v>
      </c>
      <c r="E9" s="39" t="s">
        <v>32</v>
      </c>
      <c r="F9" s="40"/>
      <c r="G9" s="139">
        <f>+G10+G11</f>
        <v>11635</v>
      </c>
      <c r="H9" s="41">
        <f>+H10+H11</f>
        <v>11635</v>
      </c>
      <c r="I9" s="42">
        <f>+I10+I11</f>
        <v>11634.75</v>
      </c>
      <c r="J9" s="106">
        <f>I9/H9*100</f>
        <v>99.99785131070047</v>
      </c>
      <c r="K9" s="118">
        <f>+K10+K11</f>
        <v>1245</v>
      </c>
      <c r="L9" s="44">
        <f>+L10+L11</f>
        <v>1245</v>
      </c>
      <c r="M9" s="93">
        <f>+M10+M11</f>
        <v>547.31</v>
      </c>
      <c r="N9" s="110">
        <f aca="true" t="shared" si="0" ref="N9:N20">M9/L9*100</f>
        <v>43.960642570281124</v>
      </c>
      <c r="O9" s="47">
        <f aca="true" t="shared" si="1" ref="O9:Q24">G9+K9</f>
        <v>12880</v>
      </c>
      <c r="P9" s="44">
        <f t="shared" si="1"/>
        <v>12880</v>
      </c>
      <c r="Q9" s="42">
        <f t="shared" si="1"/>
        <v>12182.06</v>
      </c>
      <c r="R9" s="110">
        <f aca="true" t="shared" si="2" ref="R9:R25">Q9/P9*100</f>
        <v>94.58121118012423</v>
      </c>
      <c r="T9" s="26"/>
    </row>
    <row r="10" spans="1:20" s="25" customFormat="1" ht="15.75">
      <c r="A10" s="35"/>
      <c r="B10" s="36"/>
      <c r="C10" s="37"/>
      <c r="D10" s="39"/>
      <c r="E10" s="38" t="s">
        <v>16</v>
      </c>
      <c r="F10" s="40" t="s">
        <v>17</v>
      </c>
      <c r="G10" s="139">
        <v>9890</v>
      </c>
      <c r="H10" s="41">
        <v>9890</v>
      </c>
      <c r="I10" s="42">
        <v>9889.75</v>
      </c>
      <c r="J10" s="106">
        <f>I10/H10*100</f>
        <v>99.9974721941355</v>
      </c>
      <c r="K10" s="118">
        <v>1058</v>
      </c>
      <c r="L10" s="44">
        <v>1058</v>
      </c>
      <c r="M10" s="93">
        <v>465.21</v>
      </c>
      <c r="N10" s="110">
        <f t="shared" si="0"/>
        <v>43.970699432892246</v>
      </c>
      <c r="O10" s="47">
        <f t="shared" si="1"/>
        <v>10948</v>
      </c>
      <c r="P10" s="44">
        <f t="shared" si="1"/>
        <v>10948</v>
      </c>
      <c r="Q10" s="42">
        <f t="shared" si="1"/>
        <v>10354.96</v>
      </c>
      <c r="R10" s="110">
        <f t="shared" si="2"/>
        <v>94.58312020460357</v>
      </c>
      <c r="T10" s="26"/>
    </row>
    <row r="11" spans="1:18" s="25" customFormat="1" ht="15.75">
      <c r="A11" s="35"/>
      <c r="B11" s="36"/>
      <c r="C11" s="37"/>
      <c r="D11" s="39"/>
      <c r="E11" s="39"/>
      <c r="F11" s="40" t="s">
        <v>18</v>
      </c>
      <c r="G11" s="139">
        <v>1745</v>
      </c>
      <c r="H11" s="41">
        <v>1745</v>
      </c>
      <c r="I11" s="42">
        <v>1745</v>
      </c>
      <c r="J11" s="106">
        <f>I11/H11*100</f>
        <v>100</v>
      </c>
      <c r="K11" s="118">
        <v>187</v>
      </c>
      <c r="L11" s="44">
        <v>187</v>
      </c>
      <c r="M11" s="93">
        <v>82.1</v>
      </c>
      <c r="N11" s="110">
        <f t="shared" si="0"/>
        <v>43.903743315508024</v>
      </c>
      <c r="O11" s="47">
        <f t="shared" si="1"/>
        <v>1932</v>
      </c>
      <c r="P11" s="44">
        <f t="shared" si="1"/>
        <v>1932</v>
      </c>
      <c r="Q11" s="42">
        <f t="shared" si="1"/>
        <v>1827.1</v>
      </c>
      <c r="R11" s="110">
        <f t="shared" si="2"/>
        <v>94.57039337474119</v>
      </c>
    </row>
    <row r="12" spans="1:20" s="25" customFormat="1" ht="15.75">
      <c r="A12" s="35"/>
      <c r="B12" s="36"/>
      <c r="C12" s="37"/>
      <c r="D12" s="38" t="s">
        <v>15</v>
      </c>
      <c r="E12" s="39" t="s">
        <v>31</v>
      </c>
      <c r="F12" s="40"/>
      <c r="G12" s="139"/>
      <c r="H12" s="41"/>
      <c r="I12" s="42"/>
      <c r="J12" s="106"/>
      <c r="K12" s="118"/>
      <c r="L12" s="44"/>
      <c r="M12" s="93">
        <f>+M13+M14</f>
        <v>50</v>
      </c>
      <c r="N12" s="110"/>
      <c r="O12" s="47"/>
      <c r="P12" s="44"/>
      <c r="Q12" s="42">
        <f t="shared" si="1"/>
        <v>50</v>
      </c>
      <c r="R12" s="114"/>
      <c r="T12" s="26"/>
    </row>
    <row r="13" spans="1:20" s="25" customFormat="1" ht="15.75">
      <c r="A13" s="35"/>
      <c r="B13" s="36"/>
      <c r="C13" s="37"/>
      <c r="D13" s="39"/>
      <c r="E13" s="38" t="s">
        <v>16</v>
      </c>
      <c r="F13" s="40" t="s">
        <v>17</v>
      </c>
      <c r="G13" s="139"/>
      <c r="H13" s="41"/>
      <c r="I13" s="42"/>
      <c r="J13" s="106"/>
      <c r="K13" s="118"/>
      <c r="L13" s="44"/>
      <c r="M13" s="93">
        <v>42.5</v>
      </c>
      <c r="N13" s="110"/>
      <c r="O13" s="47"/>
      <c r="P13" s="44"/>
      <c r="Q13" s="42">
        <f t="shared" si="1"/>
        <v>42.5</v>
      </c>
      <c r="R13" s="114"/>
      <c r="T13" s="26"/>
    </row>
    <row r="14" spans="1:20" s="25" customFormat="1" ht="15.75">
      <c r="A14" s="35"/>
      <c r="B14" s="36"/>
      <c r="C14" s="37"/>
      <c r="D14" s="39"/>
      <c r="E14" s="39"/>
      <c r="F14" s="40" t="s">
        <v>18</v>
      </c>
      <c r="G14" s="139"/>
      <c r="H14" s="41"/>
      <c r="I14" s="42"/>
      <c r="J14" s="106"/>
      <c r="K14" s="118"/>
      <c r="L14" s="44"/>
      <c r="M14" s="93">
        <v>7.5</v>
      </c>
      <c r="N14" s="110"/>
      <c r="O14" s="47"/>
      <c r="P14" s="44"/>
      <c r="Q14" s="42">
        <f t="shared" si="1"/>
        <v>7.5</v>
      </c>
      <c r="R14" s="110"/>
      <c r="T14" s="26"/>
    </row>
    <row r="15" spans="1:18" s="25" customFormat="1" ht="15.75">
      <c r="A15" s="35"/>
      <c r="B15" s="36"/>
      <c r="C15" s="37"/>
      <c r="D15" s="38" t="s">
        <v>15</v>
      </c>
      <c r="E15" s="39" t="s">
        <v>35</v>
      </c>
      <c r="F15" s="40"/>
      <c r="G15" s="139"/>
      <c r="H15" s="41">
        <f>+H16+H17</f>
        <v>2859</v>
      </c>
      <c r="I15" s="42">
        <f>+I16+I17</f>
        <v>2557.9</v>
      </c>
      <c r="J15" s="106">
        <f aca="true" t="shared" si="3" ref="J15:J25">I15/H15*100</f>
        <v>89.468345575376</v>
      </c>
      <c r="K15" s="118"/>
      <c r="L15" s="44">
        <f>+L16+L17</f>
        <v>10100</v>
      </c>
      <c r="M15" s="93">
        <f>+M16+M17</f>
        <v>5971.13</v>
      </c>
      <c r="N15" s="110">
        <f t="shared" si="0"/>
        <v>59.120099009901</v>
      </c>
      <c r="O15" s="47"/>
      <c r="P15" s="44">
        <f t="shared" si="1"/>
        <v>12959</v>
      </c>
      <c r="Q15" s="42">
        <f t="shared" si="1"/>
        <v>8529.03</v>
      </c>
      <c r="R15" s="114">
        <f t="shared" si="2"/>
        <v>65.8154950227641</v>
      </c>
    </row>
    <row r="16" spans="1:20" s="25" customFormat="1" ht="15.75">
      <c r="A16" s="35"/>
      <c r="B16" s="36"/>
      <c r="C16" s="37"/>
      <c r="D16" s="39"/>
      <c r="E16" s="38" t="s">
        <v>16</v>
      </c>
      <c r="F16" s="40" t="s">
        <v>17</v>
      </c>
      <c r="G16" s="139"/>
      <c r="H16" s="41">
        <f>2175+255</f>
        <v>2430</v>
      </c>
      <c r="I16" s="42">
        <v>2174.21</v>
      </c>
      <c r="J16" s="106">
        <f t="shared" si="3"/>
        <v>89.47366255144034</v>
      </c>
      <c r="K16" s="118"/>
      <c r="L16" s="44">
        <f>195+7703+686</f>
        <v>8584</v>
      </c>
      <c r="M16" s="93">
        <f>850.36+4225.1</f>
        <v>5075.46</v>
      </c>
      <c r="N16" s="110">
        <f t="shared" si="0"/>
        <v>59.12698042870457</v>
      </c>
      <c r="O16" s="47"/>
      <c r="P16" s="44">
        <f t="shared" si="1"/>
        <v>11014</v>
      </c>
      <c r="Q16" s="42">
        <f t="shared" si="1"/>
        <v>7249.67</v>
      </c>
      <c r="R16" s="114">
        <f t="shared" si="2"/>
        <v>65.82231705102598</v>
      </c>
      <c r="T16" s="26"/>
    </row>
    <row r="17" spans="1:20" s="25" customFormat="1" ht="15.75">
      <c r="A17" s="35"/>
      <c r="B17" s="36"/>
      <c r="C17" s="37"/>
      <c r="D17" s="39"/>
      <c r="E17" s="39"/>
      <c r="F17" s="40" t="s">
        <v>18</v>
      </c>
      <c r="G17" s="139"/>
      <c r="H17" s="41">
        <f>384+45</f>
        <v>429</v>
      </c>
      <c r="I17" s="42">
        <v>383.69</v>
      </c>
      <c r="J17" s="106">
        <f t="shared" si="3"/>
        <v>89.43822843822844</v>
      </c>
      <c r="K17" s="118"/>
      <c r="L17" s="44">
        <f>35+1360+121</f>
        <v>1516</v>
      </c>
      <c r="M17" s="93">
        <f>150.06+745.61</f>
        <v>895.6700000000001</v>
      </c>
      <c r="N17" s="110">
        <f t="shared" si="0"/>
        <v>59.0811345646438</v>
      </c>
      <c r="O17" s="47"/>
      <c r="P17" s="44">
        <f t="shared" si="1"/>
        <v>1945</v>
      </c>
      <c r="Q17" s="42">
        <f t="shared" si="1"/>
        <v>1279.3600000000001</v>
      </c>
      <c r="R17" s="114">
        <f t="shared" si="2"/>
        <v>65.77686375321338</v>
      </c>
      <c r="T17" s="26"/>
    </row>
    <row r="18" spans="1:18" s="25" customFormat="1" ht="15.75">
      <c r="A18" s="35"/>
      <c r="B18" s="36"/>
      <c r="C18" s="37"/>
      <c r="D18" s="38" t="s">
        <v>15</v>
      </c>
      <c r="E18" s="39" t="s">
        <v>35</v>
      </c>
      <c r="F18" s="40"/>
      <c r="G18" s="139">
        <f>+G19+G20</f>
        <v>1500</v>
      </c>
      <c r="H18" s="41">
        <f>+H19+H20</f>
        <v>1598</v>
      </c>
      <c r="I18" s="42">
        <f>+I19+I20</f>
        <v>1351.2800000000002</v>
      </c>
      <c r="J18" s="106">
        <f t="shared" si="3"/>
        <v>84.56070087609513</v>
      </c>
      <c r="K18" s="118">
        <f>+K19+K20</f>
        <v>1500</v>
      </c>
      <c r="L18" s="44">
        <f>+L19+L20</f>
        <v>1500</v>
      </c>
      <c r="M18" s="93">
        <f>+M19+M20</f>
        <v>1906.56</v>
      </c>
      <c r="N18" s="110">
        <f t="shared" si="0"/>
        <v>127.104</v>
      </c>
      <c r="O18" s="47">
        <f t="shared" si="1"/>
        <v>3000</v>
      </c>
      <c r="P18" s="44">
        <f t="shared" si="1"/>
        <v>3098</v>
      </c>
      <c r="Q18" s="42">
        <f t="shared" si="1"/>
        <v>3257.84</v>
      </c>
      <c r="R18" s="114">
        <f t="shared" si="2"/>
        <v>105.15945771465462</v>
      </c>
    </row>
    <row r="19" spans="1:20" s="25" customFormat="1" ht="15.75">
      <c r="A19" s="35"/>
      <c r="B19" s="36"/>
      <c r="C19" s="37"/>
      <c r="D19" s="39"/>
      <c r="E19" s="38" t="s">
        <v>16</v>
      </c>
      <c r="F19" s="40" t="s">
        <v>17</v>
      </c>
      <c r="G19" s="139">
        <v>1275</v>
      </c>
      <c r="H19" s="41">
        <f>1275+83</f>
        <v>1358</v>
      </c>
      <c r="I19" s="42">
        <f>1065.88+83</f>
        <v>1148.88</v>
      </c>
      <c r="J19" s="106">
        <f t="shared" si="3"/>
        <v>84.60088365243004</v>
      </c>
      <c r="K19" s="118">
        <v>1275</v>
      </c>
      <c r="L19" s="44">
        <v>1275</v>
      </c>
      <c r="M19" s="93">
        <v>1620.58</v>
      </c>
      <c r="N19" s="110">
        <f t="shared" si="0"/>
        <v>127.10431372549019</v>
      </c>
      <c r="O19" s="47">
        <f t="shared" si="1"/>
        <v>2550</v>
      </c>
      <c r="P19" s="44">
        <f t="shared" si="1"/>
        <v>2633</v>
      </c>
      <c r="Q19" s="42">
        <f t="shared" si="1"/>
        <v>2769.46</v>
      </c>
      <c r="R19" s="114">
        <f t="shared" si="2"/>
        <v>105.18268135206988</v>
      </c>
      <c r="T19" s="26"/>
    </row>
    <row r="20" spans="1:20" s="25" customFormat="1" ht="15.75">
      <c r="A20" s="35"/>
      <c r="B20" s="36"/>
      <c r="C20" s="37"/>
      <c r="D20" s="39"/>
      <c r="E20" s="39"/>
      <c r="F20" s="40" t="s">
        <v>18</v>
      </c>
      <c r="G20" s="139">
        <v>225</v>
      </c>
      <c r="H20" s="41">
        <f>225+15</f>
        <v>240</v>
      </c>
      <c r="I20" s="42">
        <f>188.1+14.3</f>
        <v>202.4</v>
      </c>
      <c r="J20" s="106">
        <f t="shared" si="3"/>
        <v>84.33333333333334</v>
      </c>
      <c r="K20" s="118">
        <v>225</v>
      </c>
      <c r="L20" s="44">
        <v>225</v>
      </c>
      <c r="M20" s="93">
        <v>285.98</v>
      </c>
      <c r="N20" s="110">
        <f t="shared" si="0"/>
        <v>127.10222222222222</v>
      </c>
      <c r="O20" s="47">
        <f t="shared" si="1"/>
        <v>450</v>
      </c>
      <c r="P20" s="44">
        <f t="shared" si="1"/>
        <v>465</v>
      </c>
      <c r="Q20" s="42">
        <f t="shared" si="1"/>
        <v>488.38</v>
      </c>
      <c r="R20" s="114">
        <f t="shared" si="2"/>
        <v>105.02795698924731</v>
      </c>
      <c r="T20" s="26"/>
    </row>
    <row r="21" spans="1:18" s="25" customFormat="1" ht="15.75">
      <c r="A21" s="48"/>
      <c r="B21" s="49"/>
      <c r="C21" s="37"/>
      <c r="D21" s="38" t="s">
        <v>15</v>
      </c>
      <c r="E21" s="39" t="s">
        <v>36</v>
      </c>
      <c r="F21" s="40"/>
      <c r="G21" s="139"/>
      <c r="H21" s="41">
        <f>+H22+H26</f>
        <v>56</v>
      </c>
      <c r="I21" s="42">
        <f>+I22+I26</f>
        <v>59.04</v>
      </c>
      <c r="J21" s="106">
        <f t="shared" si="3"/>
        <v>105.42857142857143</v>
      </c>
      <c r="K21" s="118"/>
      <c r="L21" s="44"/>
      <c r="M21" s="93"/>
      <c r="N21" s="110"/>
      <c r="O21" s="47"/>
      <c r="P21" s="44">
        <f t="shared" si="1"/>
        <v>56</v>
      </c>
      <c r="Q21" s="42">
        <f t="shared" si="1"/>
        <v>59.04</v>
      </c>
      <c r="R21" s="110">
        <f t="shared" si="2"/>
        <v>105.42857142857143</v>
      </c>
    </row>
    <row r="22" spans="1:18" s="25" customFormat="1" ht="15.75">
      <c r="A22" s="35"/>
      <c r="B22" s="36"/>
      <c r="C22" s="37"/>
      <c r="D22" s="39"/>
      <c r="E22" s="38" t="s">
        <v>16</v>
      </c>
      <c r="F22" s="40" t="s">
        <v>37</v>
      </c>
      <c r="G22" s="139"/>
      <c r="H22" s="41">
        <v>56</v>
      </c>
      <c r="I22" s="45">
        <v>59.04</v>
      </c>
      <c r="J22" s="106">
        <f t="shared" si="3"/>
        <v>105.42857142857143</v>
      </c>
      <c r="K22" s="118"/>
      <c r="L22" s="44"/>
      <c r="M22" s="93"/>
      <c r="N22" s="110"/>
      <c r="O22" s="47"/>
      <c r="P22" s="44">
        <f t="shared" si="1"/>
        <v>56</v>
      </c>
      <c r="Q22" s="42">
        <f t="shared" si="1"/>
        <v>59.04</v>
      </c>
      <c r="R22" s="110">
        <f t="shared" si="2"/>
        <v>105.42857142857143</v>
      </c>
    </row>
    <row r="23" spans="1:18" s="25" customFormat="1" ht="15.75">
      <c r="A23" s="35"/>
      <c r="B23" s="115"/>
      <c r="C23" s="37"/>
      <c r="D23" s="96"/>
      <c r="E23" s="96"/>
      <c r="F23" s="97" t="s">
        <v>18</v>
      </c>
      <c r="G23" s="98"/>
      <c r="H23" s="94">
        <v>10</v>
      </c>
      <c r="I23" s="45">
        <v>10.42</v>
      </c>
      <c r="J23" s="107">
        <f t="shared" si="3"/>
        <v>104.2</v>
      </c>
      <c r="K23" s="119"/>
      <c r="L23" s="44"/>
      <c r="M23" s="93"/>
      <c r="N23" s="111"/>
      <c r="O23" s="47"/>
      <c r="P23" s="44">
        <f t="shared" si="1"/>
        <v>10</v>
      </c>
      <c r="Q23" s="42">
        <f t="shared" si="1"/>
        <v>10.42</v>
      </c>
      <c r="R23" s="111">
        <f t="shared" si="2"/>
        <v>104.2</v>
      </c>
    </row>
    <row r="24" spans="1:18" s="25" customFormat="1" ht="15.75">
      <c r="A24" s="35"/>
      <c r="B24" s="117"/>
      <c r="C24" s="37"/>
      <c r="D24" s="38" t="s">
        <v>15</v>
      </c>
      <c r="E24" s="39" t="s">
        <v>40</v>
      </c>
      <c r="F24" s="40"/>
      <c r="G24" s="43">
        <f>+G25</f>
        <v>2005</v>
      </c>
      <c r="H24" s="103">
        <f>+H25</f>
        <v>2005</v>
      </c>
      <c r="I24" s="104">
        <f>+I25</f>
        <v>731.26</v>
      </c>
      <c r="J24" s="107">
        <f t="shared" si="3"/>
        <v>36.47182044887781</v>
      </c>
      <c r="K24" s="118"/>
      <c r="L24" s="44"/>
      <c r="M24" s="93"/>
      <c r="N24" s="112"/>
      <c r="O24" s="47">
        <f t="shared" si="1"/>
        <v>2005</v>
      </c>
      <c r="P24" s="44">
        <f t="shared" si="1"/>
        <v>2005</v>
      </c>
      <c r="Q24" s="42">
        <f t="shared" si="1"/>
        <v>731.26</v>
      </c>
      <c r="R24" s="111">
        <f t="shared" si="2"/>
        <v>36.47182044887781</v>
      </c>
    </row>
    <row r="25" spans="1:18" s="25" customFormat="1" ht="15.75">
      <c r="A25" s="35"/>
      <c r="B25" s="117"/>
      <c r="C25" s="37"/>
      <c r="D25" s="39"/>
      <c r="E25" s="38" t="s">
        <v>16</v>
      </c>
      <c r="F25" s="40" t="s">
        <v>41</v>
      </c>
      <c r="G25" s="43">
        <v>2005</v>
      </c>
      <c r="H25" s="103">
        <f>855+300+100+750</f>
        <v>2005</v>
      </c>
      <c r="I25" s="45">
        <f>300+431.26</f>
        <v>731.26</v>
      </c>
      <c r="J25" s="107">
        <f t="shared" si="3"/>
        <v>36.47182044887781</v>
      </c>
      <c r="K25" s="118"/>
      <c r="L25" s="44"/>
      <c r="M25" s="93"/>
      <c r="N25" s="112"/>
      <c r="O25" s="47">
        <f>G25+K25</f>
        <v>2005</v>
      </c>
      <c r="P25" s="44">
        <f>H25+L25</f>
        <v>2005</v>
      </c>
      <c r="Q25" s="42">
        <f>I25+M25</f>
        <v>731.26</v>
      </c>
      <c r="R25" s="111">
        <f t="shared" si="2"/>
        <v>36.47182044887781</v>
      </c>
    </row>
    <row r="26" spans="1:18" s="25" customFormat="1" ht="16.5" thickBot="1">
      <c r="A26" s="50"/>
      <c r="B26" s="116"/>
      <c r="C26" s="51"/>
      <c r="D26" s="99"/>
      <c r="E26" s="99"/>
      <c r="F26" s="100" t="s">
        <v>18</v>
      </c>
      <c r="G26" s="102"/>
      <c r="H26" s="101"/>
      <c r="I26" s="55"/>
      <c r="J26" s="108"/>
      <c r="K26" s="102"/>
      <c r="L26" s="56"/>
      <c r="M26" s="55"/>
      <c r="N26" s="113"/>
      <c r="O26" s="57"/>
      <c r="P26" s="56"/>
      <c r="Q26" s="58"/>
      <c r="R26" s="125"/>
    </row>
    <row r="27" spans="1:19" s="25" customFormat="1" ht="16.5" thickBot="1">
      <c r="A27" s="142" t="s">
        <v>21</v>
      </c>
      <c r="B27" s="143"/>
      <c r="C27" s="37" t="s">
        <v>22</v>
      </c>
      <c r="D27" s="39"/>
      <c r="E27" s="39"/>
      <c r="F27" s="40"/>
      <c r="G27" s="88">
        <v>330506</v>
      </c>
      <c r="H27" s="88">
        <v>435756</v>
      </c>
      <c r="I27" s="45">
        <v>236180.23</v>
      </c>
      <c r="J27" s="106">
        <f aca="true" t="shared" si="4" ref="J27:J42">I27/H27*100</f>
        <v>54.20010969441614</v>
      </c>
      <c r="K27" s="43">
        <v>342399</v>
      </c>
      <c r="L27" s="44">
        <v>360849</v>
      </c>
      <c r="M27" s="45">
        <v>342486.56</v>
      </c>
      <c r="N27" s="46">
        <f aca="true" t="shared" si="5" ref="N27:N42">M27/L27*100</f>
        <v>94.91132301876962</v>
      </c>
      <c r="O27" s="47">
        <f aca="true" t="shared" si="6" ref="O27:Q42">+G27+K27</f>
        <v>672905</v>
      </c>
      <c r="P27" s="44">
        <f t="shared" si="6"/>
        <v>796605</v>
      </c>
      <c r="Q27" s="89">
        <f t="shared" si="6"/>
        <v>578666.79</v>
      </c>
      <c r="R27" s="110">
        <f aca="true" t="shared" si="7" ref="R27:R42">Q27/P27*100</f>
        <v>72.64162163179996</v>
      </c>
      <c r="S27" s="26"/>
    </row>
    <row r="28" spans="1:18" s="25" customFormat="1" ht="16.5" thickBot="1">
      <c r="A28" s="158" t="s">
        <v>23</v>
      </c>
      <c r="B28" s="159"/>
      <c r="C28" s="59" t="s">
        <v>24</v>
      </c>
      <c r="D28" s="60"/>
      <c r="E28" s="60"/>
      <c r="F28" s="61"/>
      <c r="G28" s="62">
        <v>20000</v>
      </c>
      <c r="H28" s="62">
        <v>175306.86</v>
      </c>
      <c r="I28" s="63">
        <v>88723.32</v>
      </c>
      <c r="J28" s="123">
        <f t="shared" si="4"/>
        <v>50.610295569722716</v>
      </c>
      <c r="K28" s="64"/>
      <c r="L28" s="65">
        <v>37454.14</v>
      </c>
      <c r="M28" s="63">
        <v>5093.58</v>
      </c>
      <c r="N28" s="121">
        <f t="shared" si="5"/>
        <v>13.59951129568053</v>
      </c>
      <c r="O28" s="66">
        <f t="shared" si="6"/>
        <v>20000</v>
      </c>
      <c r="P28" s="65">
        <f t="shared" si="6"/>
        <v>212761</v>
      </c>
      <c r="Q28" s="67">
        <f t="shared" si="6"/>
        <v>93816.90000000001</v>
      </c>
      <c r="R28" s="122">
        <f t="shared" si="7"/>
        <v>44.094970412810625</v>
      </c>
    </row>
    <row r="29" spans="1:18" s="25" customFormat="1" ht="16.5" thickBot="1">
      <c r="A29" s="142" t="s">
        <v>25</v>
      </c>
      <c r="B29" s="143"/>
      <c r="C29" s="37" t="s">
        <v>34</v>
      </c>
      <c r="D29" s="39"/>
      <c r="E29" s="68"/>
      <c r="F29" s="69"/>
      <c r="G29" s="41">
        <v>138013</v>
      </c>
      <c r="H29" s="41">
        <v>1055341</v>
      </c>
      <c r="I29" s="45">
        <v>989763.11</v>
      </c>
      <c r="J29" s="106">
        <f t="shared" si="4"/>
        <v>93.78609473146594</v>
      </c>
      <c r="K29" s="43">
        <v>405247</v>
      </c>
      <c r="L29" s="44">
        <v>391454</v>
      </c>
      <c r="M29" s="45">
        <v>375821.71</v>
      </c>
      <c r="N29" s="110">
        <f t="shared" si="5"/>
        <v>96.00660869476363</v>
      </c>
      <c r="O29" s="47">
        <f t="shared" si="6"/>
        <v>543260</v>
      </c>
      <c r="P29" s="44">
        <f t="shared" si="6"/>
        <v>1446795</v>
      </c>
      <c r="Q29" s="42">
        <f t="shared" si="6"/>
        <v>1365584.82</v>
      </c>
      <c r="R29" s="110">
        <f t="shared" si="7"/>
        <v>94.38689102464413</v>
      </c>
    </row>
    <row r="30" spans="1:18" s="25" customFormat="1" ht="15.75">
      <c r="A30" s="91" t="s">
        <v>26</v>
      </c>
      <c r="B30" s="92"/>
      <c r="C30" s="27" t="s">
        <v>27</v>
      </c>
      <c r="D30" s="28"/>
      <c r="E30" s="28"/>
      <c r="F30" s="29"/>
      <c r="G30" s="30">
        <v>220562</v>
      </c>
      <c r="H30" s="30">
        <v>296805</v>
      </c>
      <c r="I30" s="33">
        <v>211572.82</v>
      </c>
      <c r="J30" s="105">
        <f t="shared" si="4"/>
        <v>71.28344199053251</v>
      </c>
      <c r="K30" s="34">
        <v>161922</v>
      </c>
      <c r="L30" s="32">
        <v>192032</v>
      </c>
      <c r="M30" s="120">
        <v>130946.89</v>
      </c>
      <c r="N30" s="109">
        <f t="shared" si="5"/>
        <v>68.19014018496917</v>
      </c>
      <c r="O30" s="34">
        <f t="shared" si="6"/>
        <v>382484</v>
      </c>
      <c r="P30" s="32">
        <f t="shared" si="6"/>
        <v>488837</v>
      </c>
      <c r="Q30" s="31">
        <f t="shared" si="6"/>
        <v>342519.71</v>
      </c>
      <c r="R30" s="109">
        <f t="shared" si="7"/>
        <v>70.06828656586961</v>
      </c>
    </row>
    <row r="31" spans="1:18" s="25" customFormat="1" ht="15.75">
      <c r="A31" s="87"/>
      <c r="B31" s="152"/>
      <c r="C31" s="37"/>
      <c r="D31" s="38" t="s">
        <v>15</v>
      </c>
      <c r="E31" s="39" t="s">
        <v>32</v>
      </c>
      <c r="F31" s="40"/>
      <c r="G31" s="41">
        <f>+G32+G33</f>
        <v>30065</v>
      </c>
      <c r="H31" s="41">
        <f>+H32+H33</f>
        <v>30065</v>
      </c>
      <c r="I31" s="42">
        <f>+I32+I33</f>
        <v>38065.31</v>
      </c>
      <c r="J31" s="106">
        <f t="shared" si="4"/>
        <v>126.6100449027108</v>
      </c>
      <c r="K31" s="118">
        <f>+K32+K33</f>
        <v>1992</v>
      </c>
      <c r="L31" s="44">
        <f>+L32+L33</f>
        <v>1992</v>
      </c>
      <c r="M31" s="93">
        <f>+M32+M33</f>
        <v>1112.58</v>
      </c>
      <c r="N31" s="110">
        <f t="shared" si="5"/>
        <v>55.852409638554214</v>
      </c>
      <c r="O31" s="47">
        <f t="shared" si="6"/>
        <v>32057</v>
      </c>
      <c r="P31" s="44">
        <f t="shared" si="6"/>
        <v>32057</v>
      </c>
      <c r="Q31" s="42">
        <f t="shared" si="6"/>
        <v>39177.89</v>
      </c>
      <c r="R31" s="110">
        <f t="shared" si="7"/>
        <v>122.21321396262907</v>
      </c>
    </row>
    <row r="32" spans="1:18" s="25" customFormat="1" ht="15.75">
      <c r="A32" s="142"/>
      <c r="B32" s="143"/>
      <c r="C32" s="37"/>
      <c r="D32" s="39"/>
      <c r="E32" s="38" t="s">
        <v>16</v>
      </c>
      <c r="F32" s="40" t="s">
        <v>17</v>
      </c>
      <c r="G32" s="41">
        <v>25555</v>
      </c>
      <c r="H32" s="41">
        <v>25555</v>
      </c>
      <c r="I32" s="45">
        <v>32355.51</v>
      </c>
      <c r="J32" s="106">
        <f t="shared" si="4"/>
        <v>126.61126981021327</v>
      </c>
      <c r="K32" s="118">
        <v>1693</v>
      </c>
      <c r="L32" s="44">
        <v>1693</v>
      </c>
      <c r="M32" s="93">
        <v>945.69</v>
      </c>
      <c r="N32" s="110">
        <f t="shared" si="5"/>
        <v>55.858830478440645</v>
      </c>
      <c r="O32" s="47">
        <f t="shared" si="6"/>
        <v>27248</v>
      </c>
      <c r="P32" s="44">
        <f t="shared" si="6"/>
        <v>27248</v>
      </c>
      <c r="Q32" s="42">
        <f t="shared" si="6"/>
        <v>33301.2</v>
      </c>
      <c r="R32" s="110">
        <f t="shared" si="7"/>
        <v>122.21520845566647</v>
      </c>
    </row>
    <row r="33" spans="1:18" s="25" customFormat="1" ht="15.75">
      <c r="A33" s="142"/>
      <c r="B33" s="143"/>
      <c r="C33" s="37"/>
      <c r="D33" s="39"/>
      <c r="E33" s="39"/>
      <c r="F33" s="40" t="s">
        <v>18</v>
      </c>
      <c r="G33" s="41">
        <v>4510</v>
      </c>
      <c r="H33" s="41">
        <v>4510</v>
      </c>
      <c r="I33" s="45">
        <v>5709.8</v>
      </c>
      <c r="J33" s="106">
        <f t="shared" si="4"/>
        <v>126.60310421286032</v>
      </c>
      <c r="K33" s="118">
        <v>299</v>
      </c>
      <c r="L33" s="44">
        <v>299</v>
      </c>
      <c r="M33" s="93">
        <v>166.89</v>
      </c>
      <c r="N33" s="110">
        <f t="shared" si="5"/>
        <v>55.816053511705675</v>
      </c>
      <c r="O33" s="47">
        <f t="shared" si="6"/>
        <v>4809</v>
      </c>
      <c r="P33" s="44">
        <f t="shared" si="6"/>
        <v>4809</v>
      </c>
      <c r="Q33" s="42">
        <f t="shared" si="6"/>
        <v>5876.6900000000005</v>
      </c>
      <c r="R33" s="110">
        <f t="shared" si="7"/>
        <v>122.20191307964234</v>
      </c>
    </row>
    <row r="34" spans="1:18" s="25" customFormat="1" ht="15.75">
      <c r="A34" s="142"/>
      <c r="B34" s="143"/>
      <c r="C34" s="37"/>
      <c r="D34" s="39"/>
      <c r="E34" s="39" t="s">
        <v>31</v>
      </c>
      <c r="F34" s="40"/>
      <c r="G34" s="41">
        <f>+G35+G36</f>
        <v>5980</v>
      </c>
      <c r="H34" s="41">
        <f>+H35+H36</f>
        <v>5980</v>
      </c>
      <c r="I34" s="42">
        <f>+I35+I36</f>
        <v>3648.21</v>
      </c>
      <c r="J34" s="106">
        <f t="shared" si="4"/>
        <v>61.00685618729097</v>
      </c>
      <c r="K34" s="118">
        <f>+K35+K36</f>
        <v>1300</v>
      </c>
      <c r="L34" s="44">
        <f>+L35+L36</f>
        <v>1300</v>
      </c>
      <c r="M34" s="93">
        <f>+M35+M36</f>
        <v>218.39999999999998</v>
      </c>
      <c r="N34" s="110">
        <f t="shared" si="5"/>
        <v>16.799999999999997</v>
      </c>
      <c r="O34" s="47">
        <f t="shared" si="6"/>
        <v>7280</v>
      </c>
      <c r="P34" s="44">
        <f t="shared" si="6"/>
        <v>7280</v>
      </c>
      <c r="Q34" s="42">
        <f t="shared" si="6"/>
        <v>3866.61</v>
      </c>
      <c r="R34" s="110">
        <f t="shared" si="7"/>
        <v>53.112774725274726</v>
      </c>
    </row>
    <row r="35" spans="1:18" s="25" customFormat="1" ht="15.75">
      <c r="A35" s="142"/>
      <c r="B35" s="143"/>
      <c r="C35" s="37"/>
      <c r="D35" s="39"/>
      <c r="E35" s="38" t="s">
        <v>16</v>
      </c>
      <c r="F35" s="40" t="s">
        <v>17</v>
      </c>
      <c r="G35" s="41">
        <v>5083</v>
      </c>
      <c r="H35" s="41">
        <v>5083</v>
      </c>
      <c r="I35" s="45">
        <v>3100.98</v>
      </c>
      <c r="J35" s="106">
        <f t="shared" si="4"/>
        <v>61.00688569742279</v>
      </c>
      <c r="K35" s="118">
        <v>1105</v>
      </c>
      <c r="L35" s="44">
        <v>1105</v>
      </c>
      <c r="M35" s="93">
        <v>185.64</v>
      </c>
      <c r="N35" s="110">
        <f t="shared" si="5"/>
        <v>16.799999999999997</v>
      </c>
      <c r="O35" s="47">
        <f t="shared" si="6"/>
        <v>6188</v>
      </c>
      <c r="P35" s="44">
        <f t="shared" si="6"/>
        <v>6188</v>
      </c>
      <c r="Q35" s="42">
        <f t="shared" si="6"/>
        <v>3286.62</v>
      </c>
      <c r="R35" s="110">
        <f t="shared" si="7"/>
        <v>53.11279896574014</v>
      </c>
    </row>
    <row r="36" spans="1:18" s="25" customFormat="1" ht="16.5" thickBot="1">
      <c r="A36" s="144"/>
      <c r="B36" s="145"/>
      <c r="C36" s="51"/>
      <c r="D36" s="52"/>
      <c r="E36" s="70"/>
      <c r="F36" s="53" t="s">
        <v>18</v>
      </c>
      <c r="G36" s="54">
        <v>897</v>
      </c>
      <c r="H36" s="54">
        <v>897</v>
      </c>
      <c r="I36" s="55">
        <v>547.23</v>
      </c>
      <c r="J36" s="137">
        <f t="shared" si="4"/>
        <v>61.006688963210706</v>
      </c>
      <c r="K36" s="135">
        <v>195</v>
      </c>
      <c r="L36" s="56">
        <v>195</v>
      </c>
      <c r="M36" s="136">
        <v>32.76</v>
      </c>
      <c r="N36" s="125">
        <f t="shared" si="5"/>
        <v>16.799999999999997</v>
      </c>
      <c r="O36" s="57">
        <f t="shared" si="6"/>
        <v>1092</v>
      </c>
      <c r="P36" s="56">
        <f t="shared" si="6"/>
        <v>1092</v>
      </c>
      <c r="Q36" s="58">
        <f t="shared" si="6"/>
        <v>579.99</v>
      </c>
      <c r="R36" s="125">
        <f t="shared" si="7"/>
        <v>53.11263736263736</v>
      </c>
    </row>
    <row r="37" spans="1:18" s="77" customFormat="1" ht="34.5" customHeight="1">
      <c r="A37" s="146" t="s">
        <v>29</v>
      </c>
      <c r="B37" s="147"/>
      <c r="C37" s="153" t="s">
        <v>30</v>
      </c>
      <c r="D37" s="154"/>
      <c r="E37" s="154"/>
      <c r="F37" s="155"/>
      <c r="G37" s="71">
        <v>55138</v>
      </c>
      <c r="H37" s="71">
        <v>69147</v>
      </c>
      <c r="I37" s="72">
        <v>141686.76</v>
      </c>
      <c r="J37" s="124">
        <f t="shared" si="4"/>
        <v>204.90659030760554</v>
      </c>
      <c r="K37" s="73">
        <v>375201</v>
      </c>
      <c r="L37" s="74">
        <v>369282</v>
      </c>
      <c r="M37" s="72">
        <v>351637.83</v>
      </c>
      <c r="N37" s="126">
        <f t="shared" si="5"/>
        <v>95.22203356784247</v>
      </c>
      <c r="O37" s="75">
        <f t="shared" si="6"/>
        <v>430339</v>
      </c>
      <c r="P37" s="74">
        <f t="shared" si="6"/>
        <v>438429</v>
      </c>
      <c r="Q37" s="76">
        <f t="shared" si="6"/>
        <v>493324.59</v>
      </c>
      <c r="R37" s="126">
        <f t="shared" si="7"/>
        <v>112.52097603032647</v>
      </c>
    </row>
    <row r="38" spans="1:18" s="25" customFormat="1" ht="15.75">
      <c r="A38" s="35"/>
      <c r="B38" s="36"/>
      <c r="C38" s="37"/>
      <c r="D38" s="38" t="s">
        <v>15</v>
      </c>
      <c r="E38" s="39" t="s">
        <v>32</v>
      </c>
      <c r="F38" s="78"/>
      <c r="G38" s="41">
        <v>12638</v>
      </c>
      <c r="H38" s="41">
        <v>12638</v>
      </c>
      <c r="I38" s="42">
        <v>82428.12</v>
      </c>
      <c r="J38" s="106">
        <f t="shared" si="4"/>
        <v>652.2244025953473</v>
      </c>
      <c r="K38" s="43">
        <v>18560</v>
      </c>
      <c r="L38" s="44">
        <v>18560</v>
      </c>
      <c r="M38" s="45">
        <v>40438.86</v>
      </c>
      <c r="N38" s="110">
        <f t="shared" si="5"/>
        <v>217.88178879310345</v>
      </c>
      <c r="O38" s="47">
        <f t="shared" si="6"/>
        <v>31198</v>
      </c>
      <c r="P38" s="44">
        <f t="shared" si="6"/>
        <v>31198</v>
      </c>
      <c r="Q38" s="42">
        <f t="shared" si="6"/>
        <v>122866.98</v>
      </c>
      <c r="R38" s="110">
        <f t="shared" si="7"/>
        <v>393.829668568498</v>
      </c>
    </row>
    <row r="39" spans="1:18" s="25" customFormat="1" ht="15.75">
      <c r="A39" s="35"/>
      <c r="B39" s="36"/>
      <c r="C39" s="37"/>
      <c r="D39" s="39"/>
      <c r="E39" s="38" t="s">
        <v>16</v>
      </c>
      <c r="F39" s="40" t="s">
        <v>17</v>
      </c>
      <c r="G39" s="41">
        <v>10742</v>
      </c>
      <c r="H39" s="41">
        <v>10742</v>
      </c>
      <c r="I39" s="45">
        <v>70063.9</v>
      </c>
      <c r="J39" s="106">
        <f t="shared" si="4"/>
        <v>652.2425991435487</v>
      </c>
      <c r="K39" s="43">
        <v>15776</v>
      </c>
      <c r="L39" s="44">
        <v>15776</v>
      </c>
      <c r="M39" s="45">
        <v>34373.03</v>
      </c>
      <c r="N39" s="110">
        <f t="shared" si="5"/>
        <v>217.88178245436103</v>
      </c>
      <c r="O39" s="47">
        <f t="shared" si="6"/>
        <v>26518</v>
      </c>
      <c r="P39" s="44">
        <f t="shared" si="6"/>
        <v>26518</v>
      </c>
      <c r="Q39" s="42">
        <f t="shared" si="6"/>
        <v>104436.93</v>
      </c>
      <c r="R39" s="110">
        <f t="shared" si="7"/>
        <v>393.8341126781809</v>
      </c>
    </row>
    <row r="40" spans="1:18" s="25" customFormat="1" ht="16.5" thickBot="1">
      <c r="A40" s="142"/>
      <c r="B40" s="143"/>
      <c r="C40" s="37"/>
      <c r="D40" s="39"/>
      <c r="E40" s="39"/>
      <c r="F40" s="40" t="s">
        <v>18</v>
      </c>
      <c r="G40" s="94">
        <v>1896</v>
      </c>
      <c r="H40" s="94">
        <v>1896</v>
      </c>
      <c r="I40" s="45">
        <v>12364.22</v>
      </c>
      <c r="J40" s="106">
        <f t="shared" si="4"/>
        <v>652.1213080168776</v>
      </c>
      <c r="K40" s="43">
        <v>2784</v>
      </c>
      <c r="L40" s="44">
        <v>2784</v>
      </c>
      <c r="M40" s="45">
        <v>6065.83</v>
      </c>
      <c r="N40" s="110">
        <f t="shared" si="5"/>
        <v>217.8818247126437</v>
      </c>
      <c r="O40" s="47">
        <f t="shared" si="6"/>
        <v>4680</v>
      </c>
      <c r="P40" s="44">
        <f t="shared" si="6"/>
        <v>4680</v>
      </c>
      <c r="Q40" s="95">
        <f t="shared" si="6"/>
        <v>18430.05</v>
      </c>
      <c r="R40" s="110">
        <f t="shared" si="7"/>
        <v>393.8044871794871</v>
      </c>
    </row>
    <row r="41" spans="1:18" s="77" customFormat="1" ht="16.5" thickBot="1">
      <c r="A41" s="148" t="s">
        <v>42</v>
      </c>
      <c r="B41" s="149"/>
      <c r="C41" s="150" t="s">
        <v>43</v>
      </c>
      <c r="D41" s="151"/>
      <c r="E41" s="151"/>
      <c r="F41" s="90"/>
      <c r="G41" s="127">
        <v>2100</v>
      </c>
      <c r="H41" s="127">
        <v>1450</v>
      </c>
      <c r="I41" s="128">
        <v>86.4</v>
      </c>
      <c r="J41" s="129">
        <f>I41/H41*100</f>
        <v>5.958620689655173</v>
      </c>
      <c r="K41" s="130">
        <v>349</v>
      </c>
      <c r="L41" s="131">
        <v>999</v>
      </c>
      <c r="M41" s="128">
        <v>161.17</v>
      </c>
      <c r="N41" s="132">
        <f>M41/L41*100</f>
        <v>16.133133133133132</v>
      </c>
      <c r="O41" s="133">
        <f>+G41+K41</f>
        <v>2449</v>
      </c>
      <c r="P41" s="131">
        <f>+H41+L41</f>
        <v>2449</v>
      </c>
      <c r="Q41" s="134">
        <f>+I41+M41</f>
        <v>247.57</v>
      </c>
      <c r="R41" s="132">
        <f>Q41/P41*100</f>
        <v>10.109024091465905</v>
      </c>
    </row>
    <row r="42" spans="1:18" s="77" customFormat="1" ht="27.75" customHeight="1" thickBot="1">
      <c r="A42" s="79" t="s">
        <v>19</v>
      </c>
      <c r="B42" s="80"/>
      <c r="C42" s="81"/>
      <c r="D42" s="82"/>
      <c r="E42" s="82"/>
      <c r="F42" s="83"/>
      <c r="G42" s="127">
        <f>G8+G27+G28+G29+G30+G37+G41</f>
        <v>821468</v>
      </c>
      <c r="H42" s="127">
        <f>H8+H27+H28+H29+H30+H37+H41</f>
        <v>2492980.86</v>
      </c>
      <c r="I42" s="128">
        <f>I8+I27+I28+I29+I30+I37+I41</f>
        <v>2100908.32</v>
      </c>
      <c r="J42" s="129">
        <f t="shared" si="4"/>
        <v>84.27294223189503</v>
      </c>
      <c r="K42" s="130">
        <f>K8+K27+K28+K29+K30+K37+K41</f>
        <v>1559408</v>
      </c>
      <c r="L42" s="131">
        <f>L8+L27+L28+L29+L30+L37+L41</f>
        <v>1860357.1400000001</v>
      </c>
      <c r="M42" s="128">
        <f>M8+M27+M28+M29+M30+M37+M41</f>
        <v>1701205.9</v>
      </c>
      <c r="N42" s="132">
        <f t="shared" si="5"/>
        <v>91.44512434854309</v>
      </c>
      <c r="O42" s="133">
        <f t="shared" si="6"/>
        <v>2380876</v>
      </c>
      <c r="P42" s="131">
        <f t="shared" si="6"/>
        <v>4353338</v>
      </c>
      <c r="Q42" s="134">
        <f t="shared" si="6"/>
        <v>3802114.2199999997</v>
      </c>
      <c r="R42" s="132">
        <f t="shared" si="7"/>
        <v>87.33790530392999</v>
      </c>
    </row>
    <row r="43" spans="1:18" s="25" customFormat="1" ht="11.2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s="25" customFormat="1" ht="15.75" customHeight="1">
      <c r="A44" s="84"/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5" s="25" customFormat="1" ht="15.75">
      <c r="A45" s="25" t="s">
        <v>46</v>
      </c>
      <c r="G45" s="25" t="s">
        <v>44</v>
      </c>
      <c r="O45" s="25" t="s">
        <v>45</v>
      </c>
    </row>
    <row r="46" s="25" customFormat="1" ht="15.75"/>
    <row r="47" s="25" customFormat="1" ht="15.75"/>
    <row r="48" s="25" customFormat="1" ht="15.75"/>
    <row r="49" s="25" customFormat="1" ht="15.75"/>
  </sheetData>
  <sheetProtection/>
  <mergeCells count="28">
    <mergeCell ref="A29:B29"/>
    <mergeCell ref="Q1:R1"/>
    <mergeCell ref="A2:P2"/>
    <mergeCell ref="Q2:R2"/>
    <mergeCell ref="A5:B7"/>
    <mergeCell ref="C5:F7"/>
    <mergeCell ref="G5:J5"/>
    <mergeCell ref="K5:N5"/>
    <mergeCell ref="O5:R5"/>
    <mergeCell ref="G6:H6"/>
    <mergeCell ref="O6:P6"/>
    <mergeCell ref="A8:B8"/>
    <mergeCell ref="A27:B27"/>
    <mergeCell ref="A28:B28"/>
    <mergeCell ref="K6:L6"/>
    <mergeCell ref="A30:B30"/>
    <mergeCell ref="A31:B31"/>
    <mergeCell ref="C37:F37"/>
    <mergeCell ref="A40:B40"/>
    <mergeCell ref="A32:B32"/>
    <mergeCell ref="A33:B33"/>
    <mergeCell ref="A43:R43"/>
    <mergeCell ref="A34:B34"/>
    <mergeCell ref="A35:B35"/>
    <mergeCell ref="A36:B36"/>
    <mergeCell ref="A37:B37"/>
    <mergeCell ref="A41:B41"/>
    <mergeCell ref="C41:F41"/>
  </mergeCells>
  <printOptions horizontalCentered="1"/>
  <pageMargins left="0" right="0.7086614173228347" top="0.7874015748031497" bottom="0.1968503937007874" header="0.31496062992125984" footer="0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2012-02-21T12:08:21Z</dcterms:created>
  <cp:category/>
  <cp:version/>
  <cp:contentType/>
  <cp:contentStatus/>
</cp:coreProperties>
</file>