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o text ZUK" sheetId="1" r:id="rId1"/>
    <sheet name="příloha č. 4" sheetId="2" r:id="rId2"/>
  </sheets>
  <definedNames/>
  <calcPr fullCalcOnLoad="1"/>
</workbook>
</file>

<file path=xl/sharedStrings.xml><?xml version="1.0" encoding="utf-8"?>
<sst xmlns="http://schemas.openxmlformats.org/spreadsheetml/2006/main" count="175" uniqueCount="24">
  <si>
    <t>Rovnoměrnost čerpání výdajů kapitoly 312 - Ministerstvo financí</t>
  </si>
  <si>
    <t>Celkové výdaje</t>
  </si>
  <si>
    <t>celoroční</t>
  </si>
  <si>
    <t>1. čtvrtletí</t>
  </si>
  <si>
    <t>2. čtvrtletí</t>
  </si>
  <si>
    <t>3. čtvrtletí</t>
  </si>
  <si>
    <t>4. čtvrtletí</t>
  </si>
  <si>
    <t>KAPITOLA CELKEM</t>
  </si>
  <si>
    <t>v tis. Kč</t>
  </si>
  <si>
    <t>% podíl na roč. výsl.</t>
  </si>
  <si>
    <t>v tom:</t>
  </si>
  <si>
    <t>Ministerstvo financí</t>
  </si>
  <si>
    <t>územní finanční orgány</t>
  </si>
  <si>
    <t>Generální ředitelství cel</t>
  </si>
  <si>
    <t>Kapitálové výdaje:</t>
  </si>
  <si>
    <t>Běžné výdaje:</t>
  </si>
  <si>
    <t>Úřad pro zastupování státu</t>
  </si>
  <si>
    <t>ve věcech majetkových</t>
  </si>
  <si>
    <t>Kancelář finančního</t>
  </si>
  <si>
    <t>arbitra</t>
  </si>
  <si>
    <t>v průběhu roku 2012</t>
  </si>
  <si>
    <t>skutečnost 2012</t>
  </si>
  <si>
    <t xml:space="preserve"> Příloha č. 4</t>
  </si>
  <si>
    <t>1 pololetí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</si>
</sst>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sz val="8"/>
      <name val="Arial CE"/>
      <family val="0"/>
    </font>
    <font>
      <b/>
      <u val="single"/>
      <sz val="12"/>
      <name val="Times New Roman CE"/>
      <family val="0"/>
    </font>
    <font>
      <sz val="12"/>
      <name val="Times New Roman CE"/>
      <family val="1"/>
    </font>
    <font>
      <sz val="14"/>
      <name val="Times New Roman CE"/>
      <family val="1"/>
    </font>
    <font>
      <u val="single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8">
      <selection activeCell="N43" sqref="N43"/>
    </sheetView>
  </sheetViews>
  <sheetFormatPr defaultColWidth="9.125" defaultRowHeight="12.75"/>
  <cols>
    <col min="1" max="1" width="21.875" style="1" customWidth="1"/>
    <col min="2" max="2" width="16.25390625" style="1" customWidth="1"/>
    <col min="3" max="4" width="9.125" style="1" customWidth="1"/>
    <col min="5" max="6" width="0" style="1" hidden="1" customWidth="1"/>
    <col min="7" max="16384" width="9.125" style="1" customWidth="1"/>
  </cols>
  <sheetData>
    <row r="1" spans="7:8" ht="15.75">
      <c r="G1" s="31" t="s">
        <v>22</v>
      </c>
      <c r="H1" s="34"/>
    </row>
    <row r="3" spans="1:8" ht="18.75">
      <c r="A3" s="15" t="s">
        <v>0</v>
      </c>
      <c r="B3" s="33"/>
      <c r="C3" s="33"/>
      <c r="D3" s="33"/>
      <c r="E3" s="33"/>
      <c r="F3" s="33"/>
      <c r="G3" s="33"/>
      <c r="H3" s="32"/>
    </row>
    <row r="4" spans="1:8" ht="18.75">
      <c r="A4" s="15" t="s">
        <v>20</v>
      </c>
      <c r="B4" s="33"/>
      <c r="C4" s="33"/>
      <c r="D4" s="33"/>
      <c r="E4" s="33"/>
      <c r="F4" s="33"/>
      <c r="G4" s="33"/>
      <c r="H4" s="32"/>
    </row>
    <row r="6" ht="15.75">
      <c r="A6" s="2" t="s">
        <v>1</v>
      </c>
    </row>
    <row r="7" ht="13.5" thickBot="1"/>
    <row r="8" spans="1:8" ht="12.75">
      <c r="A8" s="7"/>
      <c r="B8" s="8"/>
      <c r="C8" s="11" t="s">
        <v>21</v>
      </c>
      <c r="D8" s="11"/>
      <c r="E8" s="11"/>
      <c r="F8" s="11"/>
      <c r="G8" s="11"/>
      <c r="H8" s="12"/>
    </row>
    <row r="9" spans="1:8" ht="13.5" thickBot="1">
      <c r="A9" s="9"/>
      <c r="B9" s="6"/>
      <c r="C9" s="13" t="s">
        <v>2</v>
      </c>
      <c r="D9" s="13" t="s">
        <v>23</v>
      </c>
      <c r="E9" s="13" t="s">
        <v>3</v>
      </c>
      <c r="F9" s="13" t="s">
        <v>4</v>
      </c>
      <c r="G9" s="13" t="s">
        <v>5</v>
      </c>
      <c r="H9" s="6" t="s">
        <v>6</v>
      </c>
    </row>
    <row r="10" spans="1:9" ht="12.75">
      <c r="A10" s="10" t="s">
        <v>7</v>
      </c>
      <c r="B10" s="17" t="s">
        <v>8</v>
      </c>
      <c r="C10" s="19">
        <f>D10+G10+H10</f>
        <v>18577274</v>
      </c>
      <c r="D10" s="19">
        <f>E10+F10</f>
        <v>6507014</v>
      </c>
      <c r="E10" s="19">
        <f>E13+E15+E17+E19+E21</f>
        <v>2528736</v>
      </c>
      <c r="F10" s="19">
        <f>F13+F15+F17+F19+F21</f>
        <v>3978278</v>
      </c>
      <c r="G10" s="19">
        <f>G13+G15+G17+G19+G21</f>
        <v>3761504</v>
      </c>
      <c r="H10" s="20">
        <f>H13+H15+H17+H19+H21</f>
        <v>8308756</v>
      </c>
      <c r="I10" s="4">
        <f>C28+C46</f>
        <v>18577274</v>
      </c>
    </row>
    <row r="11" spans="1:8" ht="13.5" thickBot="1">
      <c r="A11" s="9"/>
      <c r="B11" s="6" t="s">
        <v>9</v>
      </c>
      <c r="C11" s="14">
        <f>H11+G11+D11</f>
        <v>100</v>
      </c>
      <c r="D11" s="14">
        <f>ROUND(D10/C10*100,1)+0.1</f>
        <v>35.1</v>
      </c>
      <c r="E11" s="14">
        <f>ROUND(E10/C10*100,1)</f>
        <v>13.6</v>
      </c>
      <c r="F11" s="14">
        <f>ROUND(F10/C10*100,1)+0.1</f>
        <v>21.5</v>
      </c>
      <c r="G11" s="14">
        <f>ROUND(G10/C10*100,1)</f>
        <v>20.2</v>
      </c>
      <c r="H11" s="5">
        <f>ROUND(H10/C10*100,1)</f>
        <v>44.7</v>
      </c>
    </row>
    <row r="12" spans="1:8" ht="12.75">
      <c r="A12" s="16" t="s">
        <v>10</v>
      </c>
      <c r="B12" s="17"/>
      <c r="C12" s="18"/>
      <c r="D12" s="18"/>
      <c r="E12" s="18"/>
      <c r="F12" s="18"/>
      <c r="G12" s="18"/>
      <c r="H12" s="17"/>
    </row>
    <row r="13" spans="1:10" ht="12.75">
      <c r="A13" s="10" t="s">
        <v>11</v>
      </c>
      <c r="B13" s="17" t="s">
        <v>8</v>
      </c>
      <c r="C13" s="19">
        <f>D13+G13+H13</f>
        <v>4701315</v>
      </c>
      <c r="D13" s="19">
        <f>E13+F13</f>
        <v>1114169</v>
      </c>
      <c r="E13" s="19">
        <f>E31+E49</f>
        <v>388506</v>
      </c>
      <c r="F13" s="19">
        <f>F31+F49</f>
        <v>725663</v>
      </c>
      <c r="G13" s="19">
        <f>G31+G49</f>
        <v>582136</v>
      </c>
      <c r="H13" s="20">
        <f>H31+H49</f>
        <v>3005010</v>
      </c>
      <c r="I13" s="4">
        <f>C31+C49</f>
        <v>4701315</v>
      </c>
      <c r="J13" s="4"/>
    </row>
    <row r="14" spans="1:9" ht="12.75">
      <c r="A14" s="16"/>
      <c r="B14" s="17" t="s">
        <v>9</v>
      </c>
      <c r="C14" s="21">
        <f>H14+G14+D14</f>
        <v>100</v>
      </c>
      <c r="D14" s="21">
        <f>ROUND(D13/C13*100,1)</f>
        <v>23.7</v>
      </c>
      <c r="E14" s="21">
        <f>ROUND(E13/C13*100,1)</f>
        <v>8.3</v>
      </c>
      <c r="F14" s="21">
        <f>ROUND(F13/C13*100,1)</f>
        <v>15.4</v>
      </c>
      <c r="G14" s="21">
        <f>ROUND(G13/C13*100,1)</f>
        <v>12.4</v>
      </c>
      <c r="H14" s="22">
        <f>ROUND(H13/C13*100,1)</f>
        <v>63.9</v>
      </c>
      <c r="I14" s="30"/>
    </row>
    <row r="15" spans="1:9" ht="12.75">
      <c r="A15" s="10" t="s">
        <v>12</v>
      </c>
      <c r="B15" s="17" t="s">
        <v>8</v>
      </c>
      <c r="C15" s="19">
        <f>D15+G15+H15</f>
        <v>8335333</v>
      </c>
      <c r="D15" s="19">
        <f>E15+F15</f>
        <v>3122433</v>
      </c>
      <c r="E15" s="19">
        <f>E33+E51</f>
        <v>1227027</v>
      </c>
      <c r="F15" s="19">
        <f>F33+F51</f>
        <v>1895406</v>
      </c>
      <c r="G15" s="19">
        <f>G33+G51</f>
        <v>1904704</v>
      </c>
      <c r="H15" s="20">
        <f>H33+H51</f>
        <v>3308196</v>
      </c>
      <c r="I15" s="4">
        <f>C33+C51</f>
        <v>8335333</v>
      </c>
    </row>
    <row r="16" spans="1:9" ht="12.75">
      <c r="A16" s="16"/>
      <c r="B16" s="17" t="s">
        <v>9</v>
      </c>
      <c r="C16" s="21">
        <f>H16+G16+D16</f>
        <v>100</v>
      </c>
      <c r="D16" s="21">
        <f>ROUND(D15/C15*100,1)-0.1</f>
        <v>37.4</v>
      </c>
      <c r="E16" s="21">
        <f>ROUND(E15/C15*100,1)</f>
        <v>14.7</v>
      </c>
      <c r="F16" s="21">
        <f>ROUND(F15/C15*100,1)</f>
        <v>22.7</v>
      </c>
      <c r="G16" s="21">
        <f>ROUND(G15/C15*100,1)</f>
        <v>22.9</v>
      </c>
      <c r="H16" s="22">
        <f>ROUND(H15/C15*100,1)</f>
        <v>39.7</v>
      </c>
      <c r="I16" s="30"/>
    </row>
    <row r="17" spans="1:9" ht="12.75">
      <c r="A17" s="10" t="s">
        <v>13</v>
      </c>
      <c r="B17" s="17" t="s">
        <v>8</v>
      </c>
      <c r="C17" s="19">
        <f>D17+G17+H17</f>
        <v>3975614</v>
      </c>
      <c r="D17" s="19">
        <f>E17+F17</f>
        <v>1656005</v>
      </c>
      <c r="E17" s="19">
        <f>E35+E53</f>
        <v>657959</v>
      </c>
      <c r="F17" s="19">
        <f>F35+F53</f>
        <v>998046</v>
      </c>
      <c r="G17" s="19">
        <f>G35+G53</f>
        <v>905640</v>
      </c>
      <c r="H17" s="20">
        <f>H35+H53</f>
        <v>1413969</v>
      </c>
      <c r="I17" s="4">
        <f>C35+C53</f>
        <v>3975614</v>
      </c>
    </row>
    <row r="18" spans="1:9" ht="12.75">
      <c r="A18" s="10"/>
      <c r="B18" s="23" t="s">
        <v>9</v>
      </c>
      <c r="C18" s="24">
        <f>H18+G18+D18</f>
        <v>100</v>
      </c>
      <c r="D18" s="24">
        <f>ROUND(D17/C17*100,1)-0.1</f>
        <v>41.6</v>
      </c>
      <c r="E18" s="24">
        <f>ROUND(E17/C17*100,1)</f>
        <v>16.5</v>
      </c>
      <c r="F18" s="24">
        <f>ROUND(F17/C17*100,1)</f>
        <v>25.1</v>
      </c>
      <c r="G18" s="24">
        <f>ROUND(G17/C17*100,1)</f>
        <v>22.8</v>
      </c>
      <c r="H18" s="25">
        <f>ROUND(H17/C17*100,1)</f>
        <v>35.6</v>
      </c>
      <c r="I18" s="30"/>
    </row>
    <row r="19" spans="1:9" ht="12.75">
      <c r="A19" s="26" t="s">
        <v>16</v>
      </c>
      <c r="B19" s="27" t="s">
        <v>8</v>
      </c>
      <c r="C19" s="28">
        <f>D19+G19+H19</f>
        <v>1551049</v>
      </c>
      <c r="D19" s="28">
        <f>E19+F19</f>
        <v>609409</v>
      </c>
      <c r="E19" s="28">
        <f>E37+E55</f>
        <v>253148</v>
      </c>
      <c r="F19" s="28">
        <f>F37+F55</f>
        <v>356261</v>
      </c>
      <c r="G19" s="28">
        <f>G37+G55</f>
        <v>365584</v>
      </c>
      <c r="H19" s="29">
        <f>H37+H55</f>
        <v>576056</v>
      </c>
      <c r="I19" s="4">
        <f>C37+C55</f>
        <v>1551049</v>
      </c>
    </row>
    <row r="20" spans="1:9" ht="12.75">
      <c r="A20" s="16" t="s">
        <v>17</v>
      </c>
      <c r="B20" s="17" t="s">
        <v>9</v>
      </c>
      <c r="C20" s="21">
        <f>H20+G20+D20</f>
        <v>100</v>
      </c>
      <c r="D20" s="21">
        <f>ROUND(D19/C19*100,1)</f>
        <v>39.3</v>
      </c>
      <c r="E20" s="21">
        <f>ROUND(E19/C19*100,1)</f>
        <v>16.3</v>
      </c>
      <c r="F20" s="21">
        <f>ROUND(F19/C19*100,1)</f>
        <v>23</v>
      </c>
      <c r="G20" s="21">
        <f>ROUND(G19/C19*100,1)</f>
        <v>23.6</v>
      </c>
      <c r="H20" s="22">
        <f>ROUND(H19/C19*100,1)</f>
        <v>37.1</v>
      </c>
      <c r="I20" s="30"/>
    </row>
    <row r="21" spans="1:9" ht="12.75">
      <c r="A21" s="26" t="s">
        <v>18</v>
      </c>
      <c r="B21" s="27" t="s">
        <v>8</v>
      </c>
      <c r="C21" s="28">
        <f>D21+G21+H21</f>
        <v>13963</v>
      </c>
      <c r="D21" s="28">
        <f>E21+F21</f>
        <v>4998</v>
      </c>
      <c r="E21" s="28">
        <f>E39+E57</f>
        <v>2096</v>
      </c>
      <c r="F21" s="28">
        <f>F39+F57</f>
        <v>2902</v>
      </c>
      <c r="G21" s="28">
        <f>G39+G57</f>
        <v>3440</v>
      </c>
      <c r="H21" s="29">
        <f>H39+H57</f>
        <v>5525</v>
      </c>
      <c r="I21" s="4">
        <f>C39+C57</f>
        <v>13963</v>
      </c>
    </row>
    <row r="22" spans="1:9" ht="13.5" thickBot="1">
      <c r="A22" s="9" t="s">
        <v>19</v>
      </c>
      <c r="B22" s="6" t="s">
        <v>9</v>
      </c>
      <c r="C22" s="14">
        <f>H22+G22+D22</f>
        <v>100</v>
      </c>
      <c r="D22" s="14">
        <f>ROUND(D21/C21*100,1)</f>
        <v>35.8</v>
      </c>
      <c r="E22" s="14">
        <f>ROUND(E21/C21*100,1)</f>
        <v>15</v>
      </c>
      <c r="F22" s="14">
        <f>ROUND(F21/C21*100,1)</f>
        <v>20.8</v>
      </c>
      <c r="G22" s="14">
        <f>ROUND(G21/C21*100,1)</f>
        <v>24.6</v>
      </c>
      <c r="H22" s="5">
        <f>ROUND(H21/C21*100,1)</f>
        <v>39.6</v>
      </c>
      <c r="I22" s="30"/>
    </row>
    <row r="23" ht="12.75">
      <c r="I23" s="30"/>
    </row>
    <row r="24" spans="1:9" ht="15.75">
      <c r="A24" s="3" t="s">
        <v>14</v>
      </c>
      <c r="I24" s="30"/>
    </row>
    <row r="25" ht="13.5" thickBot="1">
      <c r="I25" s="30"/>
    </row>
    <row r="26" spans="1:9" ht="12.75">
      <c r="A26" s="7"/>
      <c r="B26" s="8"/>
      <c r="C26" s="11" t="s">
        <v>21</v>
      </c>
      <c r="D26" s="11"/>
      <c r="E26" s="11"/>
      <c r="F26" s="11"/>
      <c r="G26" s="11"/>
      <c r="H26" s="12"/>
      <c r="I26" s="30"/>
    </row>
    <row r="27" spans="1:9" ht="13.5" thickBot="1">
      <c r="A27" s="9"/>
      <c r="B27" s="6"/>
      <c r="C27" s="13" t="s">
        <v>2</v>
      </c>
      <c r="D27" s="13"/>
      <c r="E27" s="13" t="s">
        <v>3</v>
      </c>
      <c r="F27" s="13" t="s">
        <v>4</v>
      </c>
      <c r="G27" s="13" t="s">
        <v>5</v>
      </c>
      <c r="H27" s="6" t="s">
        <v>6</v>
      </c>
      <c r="I27" s="30"/>
    </row>
    <row r="28" spans="1:9" ht="12.75">
      <c r="A28" s="10" t="s">
        <v>7</v>
      </c>
      <c r="B28" s="17" t="s">
        <v>8</v>
      </c>
      <c r="C28" s="19">
        <f>D28+G28+H28</f>
        <v>2100908</v>
      </c>
      <c r="D28" s="19">
        <f>E28+F28</f>
        <v>587959</v>
      </c>
      <c r="E28" s="19">
        <f>E31+E33+E35+E37+E39</f>
        <v>64443</v>
      </c>
      <c r="F28" s="19">
        <f>F31+F33+F35+F37+F39</f>
        <v>523516</v>
      </c>
      <c r="G28" s="19">
        <f>G31+G33+G35+G37+G39</f>
        <v>348492</v>
      </c>
      <c r="H28" s="20">
        <f>H31+H33+H35+H37+H39</f>
        <v>1164457</v>
      </c>
      <c r="I28" s="30"/>
    </row>
    <row r="29" spans="1:9" ht="13.5" thickBot="1">
      <c r="A29" s="9"/>
      <c r="B29" s="6" t="s">
        <v>9</v>
      </c>
      <c r="C29" s="14">
        <f>H29+G29+D29</f>
        <v>100</v>
      </c>
      <c r="D29" s="14">
        <f>ROUND(D28/C28*100,1)</f>
        <v>28</v>
      </c>
      <c r="E29" s="14">
        <f>ROUND(E28/C28*100,1)</f>
        <v>3.1</v>
      </c>
      <c r="F29" s="14">
        <f>ROUND(F28/C28*100,1)</f>
        <v>24.9</v>
      </c>
      <c r="G29" s="14">
        <f>ROUND(G28/C28*100,1)</f>
        <v>16.6</v>
      </c>
      <c r="H29" s="5">
        <f>ROUND(H28/C28*100,1)</f>
        <v>55.4</v>
      </c>
      <c r="I29" s="30"/>
    </row>
    <row r="30" spans="1:9" ht="12.75">
      <c r="A30" s="16" t="s">
        <v>10</v>
      </c>
      <c r="B30" s="17"/>
      <c r="C30" s="18"/>
      <c r="D30" s="18"/>
      <c r="E30" s="18"/>
      <c r="F30" s="18"/>
      <c r="G30" s="18"/>
      <c r="H30" s="17"/>
      <c r="I30" s="30"/>
    </row>
    <row r="31" spans="1:9" ht="12.75">
      <c r="A31" s="10" t="s">
        <v>11</v>
      </c>
      <c r="B31" s="17" t="s">
        <v>8</v>
      </c>
      <c r="C31" s="19">
        <f>D31+G31+H31</f>
        <v>669012</v>
      </c>
      <c r="D31" s="19">
        <f>E31+F31</f>
        <v>320158</v>
      </c>
      <c r="E31" s="19">
        <v>41264</v>
      </c>
      <c r="F31" s="19">
        <f>320158-E31</f>
        <v>278894</v>
      </c>
      <c r="G31" s="19">
        <f>459031-F31-E31</f>
        <v>138873</v>
      </c>
      <c r="H31" s="20">
        <f>669012-E31-F31-G31</f>
        <v>209981</v>
      </c>
      <c r="I31" s="30"/>
    </row>
    <row r="32" spans="1:9" ht="12.75">
      <c r="A32" s="16"/>
      <c r="B32" s="17" t="s">
        <v>9</v>
      </c>
      <c r="C32" s="21">
        <f>H32+G32+D32</f>
        <v>100</v>
      </c>
      <c r="D32" s="21">
        <f>ROUND(D31/C31*100,1)-0.1</f>
        <v>47.8</v>
      </c>
      <c r="E32" s="21">
        <f>ROUND(E31/C31*100,1)</f>
        <v>6.2</v>
      </c>
      <c r="F32" s="21">
        <f>ROUND(F31/C31*100,1)-0.1</f>
        <v>41.6</v>
      </c>
      <c r="G32" s="21">
        <f>ROUND(G31/C31*100,1)</f>
        <v>20.8</v>
      </c>
      <c r="H32" s="22">
        <f>ROUND(H31/C31*100,1)</f>
        <v>31.4</v>
      </c>
      <c r="I32" s="30"/>
    </row>
    <row r="33" spans="1:9" ht="12.75">
      <c r="A33" s="10" t="s">
        <v>12</v>
      </c>
      <c r="B33" s="17" t="s">
        <v>8</v>
      </c>
      <c r="C33" s="19">
        <f>D33+G33+H33</f>
        <v>1078486</v>
      </c>
      <c r="D33" s="19">
        <f>E33+F33</f>
        <v>156967</v>
      </c>
      <c r="E33" s="19">
        <v>10991</v>
      </c>
      <c r="F33" s="19">
        <f>156967-E33</f>
        <v>145976</v>
      </c>
      <c r="G33" s="19">
        <f>329245-F33-E33</f>
        <v>172278</v>
      </c>
      <c r="H33" s="20">
        <f>1078486-E33-F33-G33</f>
        <v>749241</v>
      </c>
      <c r="I33" s="30"/>
    </row>
    <row r="34" spans="1:9" ht="12.75">
      <c r="A34" s="16"/>
      <c r="B34" s="17" t="s">
        <v>9</v>
      </c>
      <c r="C34" s="21">
        <f>H34+G34+D34</f>
        <v>100</v>
      </c>
      <c r="D34" s="21">
        <f>ROUND(D33/C33*100,1)-0.1</f>
        <v>14.5</v>
      </c>
      <c r="E34" s="21">
        <f>ROUND(E33/C33*100,1)</f>
        <v>1</v>
      </c>
      <c r="F34" s="21">
        <f>ROUND(F33/C33*100,1)</f>
        <v>13.5</v>
      </c>
      <c r="G34" s="21">
        <f>ROUND(G33/C33*100,1)</f>
        <v>16</v>
      </c>
      <c r="H34" s="22">
        <f>ROUND(H33/C33*100,1)</f>
        <v>69.5</v>
      </c>
      <c r="I34" s="30"/>
    </row>
    <row r="35" spans="1:9" ht="12.75">
      <c r="A35" s="10" t="s">
        <v>13</v>
      </c>
      <c r="B35" s="17" t="s">
        <v>8</v>
      </c>
      <c r="C35" s="19">
        <f>D35+G35+H35</f>
        <v>211573</v>
      </c>
      <c r="D35" s="19">
        <f>E35+F35</f>
        <v>73521</v>
      </c>
      <c r="E35" s="19">
        <v>5589</v>
      </c>
      <c r="F35" s="19">
        <f>73521-E35</f>
        <v>67932</v>
      </c>
      <c r="G35" s="19">
        <f>86285-F35-E35</f>
        <v>12764</v>
      </c>
      <c r="H35" s="20">
        <f>211573-E35-F35-G35</f>
        <v>125288</v>
      </c>
      <c r="I35" s="30"/>
    </row>
    <row r="36" spans="1:9" ht="12.75">
      <c r="A36" s="10"/>
      <c r="B36" s="23" t="s">
        <v>9</v>
      </c>
      <c r="C36" s="24">
        <f>H36+G36+D36</f>
        <v>100</v>
      </c>
      <c r="D36" s="24">
        <f>ROUND(D35/C35*100,1)+0.1</f>
        <v>34.800000000000004</v>
      </c>
      <c r="E36" s="24">
        <f>ROUND(E35/C35*100,1)</f>
        <v>2.6</v>
      </c>
      <c r="F36" s="24">
        <f>ROUND(F35/C35*100,1)+0.1</f>
        <v>32.2</v>
      </c>
      <c r="G36" s="24">
        <f>ROUND(G35/C35*100,1)</f>
        <v>6</v>
      </c>
      <c r="H36" s="25">
        <f>ROUND(H35/C35*100,1)</f>
        <v>59.2</v>
      </c>
      <c r="I36" s="30"/>
    </row>
    <row r="37" spans="1:9" ht="12.75">
      <c r="A37" s="26" t="s">
        <v>16</v>
      </c>
      <c r="B37" s="27" t="s">
        <v>8</v>
      </c>
      <c r="C37" s="28">
        <f>D37+G37+H37</f>
        <v>141687</v>
      </c>
      <c r="D37" s="28">
        <f>E37+F37</f>
        <v>37249</v>
      </c>
      <c r="E37" s="28">
        <v>6599</v>
      </c>
      <c r="F37" s="28">
        <f>37249-E37</f>
        <v>30650</v>
      </c>
      <c r="G37" s="28">
        <f>61826-F37-E37</f>
        <v>24577</v>
      </c>
      <c r="H37" s="29">
        <f>141687-E37-F37-G37</f>
        <v>79861</v>
      </c>
      <c r="I37" s="30"/>
    </row>
    <row r="38" spans="1:9" ht="12.75">
      <c r="A38" s="16" t="s">
        <v>17</v>
      </c>
      <c r="B38" s="17" t="s">
        <v>9</v>
      </c>
      <c r="C38" s="21">
        <f>H38+G38+D38</f>
        <v>100</v>
      </c>
      <c r="D38" s="21">
        <f>ROUND(D37/C37*100,1)</f>
        <v>26.3</v>
      </c>
      <c r="E38" s="21">
        <f>ROUND(E37/C37*100,1)</f>
        <v>4.7</v>
      </c>
      <c r="F38" s="21">
        <f>ROUND(F37/C37*100,1)</f>
        <v>21.6</v>
      </c>
      <c r="G38" s="21">
        <f>ROUND(G37/C37*100,1)</f>
        <v>17.3</v>
      </c>
      <c r="H38" s="22">
        <f>ROUND(H37/C37*100,1)</f>
        <v>56.4</v>
      </c>
      <c r="I38" s="30"/>
    </row>
    <row r="39" spans="1:9" ht="12.75">
      <c r="A39" s="26" t="s">
        <v>18</v>
      </c>
      <c r="B39" s="27" t="s">
        <v>8</v>
      </c>
      <c r="C39" s="28">
        <f>D39+G39+H39</f>
        <v>150</v>
      </c>
      <c r="D39" s="28">
        <f>E39+F39</f>
        <v>64</v>
      </c>
      <c r="E39" s="28">
        <v>0</v>
      </c>
      <c r="F39" s="28">
        <f>64-E39</f>
        <v>64</v>
      </c>
      <c r="G39" s="28">
        <f>64-F39-E39</f>
        <v>0</v>
      </c>
      <c r="H39" s="29">
        <f>150-E39-F39-G39</f>
        <v>86</v>
      </c>
      <c r="I39" s="30"/>
    </row>
    <row r="40" spans="1:9" ht="13.5" thickBot="1">
      <c r="A40" s="9" t="s">
        <v>19</v>
      </c>
      <c r="B40" s="6" t="s">
        <v>9</v>
      </c>
      <c r="C40" s="14">
        <f>H40+G40+D40</f>
        <v>100</v>
      </c>
      <c r="D40" s="14">
        <f>ROUND(D39/C39*100,1)</f>
        <v>42.7</v>
      </c>
      <c r="E40" s="14">
        <f>ROUND(E39/C39*100,1)</f>
        <v>0</v>
      </c>
      <c r="F40" s="14">
        <f>ROUND(F39/C39*100,1)</f>
        <v>42.7</v>
      </c>
      <c r="G40" s="14">
        <f>ROUND(G39/C39*100,1)</f>
        <v>0</v>
      </c>
      <c r="H40" s="5">
        <f>ROUND(H39/C39*100,1)</f>
        <v>57.3</v>
      </c>
      <c r="I40" s="30"/>
    </row>
    <row r="41" ht="12.75">
      <c r="I41" s="30"/>
    </row>
    <row r="42" spans="1:9" ht="15.75">
      <c r="A42" s="2" t="s">
        <v>15</v>
      </c>
      <c r="I42" s="30"/>
    </row>
    <row r="43" ht="13.5" thickBot="1">
      <c r="I43" s="30"/>
    </row>
    <row r="44" spans="1:9" ht="12.75">
      <c r="A44" s="7"/>
      <c r="B44" s="8"/>
      <c r="C44" s="11" t="s">
        <v>21</v>
      </c>
      <c r="D44" s="11"/>
      <c r="E44" s="11"/>
      <c r="F44" s="11"/>
      <c r="G44" s="11"/>
      <c r="H44" s="12"/>
      <c r="I44" s="30"/>
    </row>
    <row r="45" spans="1:9" ht="13.5" thickBot="1">
      <c r="A45" s="9"/>
      <c r="B45" s="6"/>
      <c r="C45" s="13" t="s">
        <v>2</v>
      </c>
      <c r="D45" s="13"/>
      <c r="E45" s="13" t="s">
        <v>3</v>
      </c>
      <c r="F45" s="13" t="s">
        <v>4</v>
      </c>
      <c r="G45" s="13" t="s">
        <v>5</v>
      </c>
      <c r="H45" s="6" t="s">
        <v>6</v>
      </c>
      <c r="I45" s="30"/>
    </row>
    <row r="46" spans="1:9" ht="12.75">
      <c r="A46" s="10" t="s">
        <v>7</v>
      </c>
      <c r="B46" s="17" t="s">
        <v>8</v>
      </c>
      <c r="C46" s="19">
        <f>D46+G46+H46</f>
        <v>16476366</v>
      </c>
      <c r="D46" s="19">
        <f>E46+F46</f>
        <v>5919055</v>
      </c>
      <c r="E46" s="19">
        <f>E49+E51+E53+E55+E57</f>
        <v>2464293</v>
      </c>
      <c r="F46" s="19">
        <f>F49+F51+F53+F55+F57</f>
        <v>3454762</v>
      </c>
      <c r="G46" s="19">
        <f>G49+G51+G53+G55+G57</f>
        <v>3413012</v>
      </c>
      <c r="H46" s="20">
        <f>H49+H51+H53+H55+H57</f>
        <v>7144299</v>
      </c>
      <c r="I46" s="30"/>
    </row>
    <row r="47" spans="1:9" ht="13.5" thickBot="1">
      <c r="A47" s="9"/>
      <c r="B47" s="6" t="s">
        <v>9</v>
      </c>
      <c r="C47" s="14">
        <f>H47+G47+D47</f>
        <v>100</v>
      </c>
      <c r="D47" s="14">
        <f>ROUND(D46/C46*100,1)+0.1</f>
        <v>36</v>
      </c>
      <c r="E47" s="14">
        <f>ROUND(E46/C46*100,1)</f>
        <v>15</v>
      </c>
      <c r="F47" s="14">
        <f>ROUND(F46/C46*100,1)</f>
        <v>21</v>
      </c>
      <c r="G47" s="14">
        <f>ROUND(G46/C46*100,1)-0.1</f>
        <v>20.599999999999998</v>
      </c>
      <c r="H47" s="5">
        <f>ROUND(H46/C46*100,1)</f>
        <v>43.4</v>
      </c>
      <c r="I47" s="30"/>
    </row>
    <row r="48" spans="1:9" ht="12.75">
      <c r="A48" s="16" t="s">
        <v>10</v>
      </c>
      <c r="B48" s="17"/>
      <c r="C48" s="18"/>
      <c r="D48" s="18"/>
      <c r="E48" s="18"/>
      <c r="F48" s="18"/>
      <c r="G48" s="18"/>
      <c r="H48" s="17"/>
      <c r="I48" s="30"/>
    </row>
    <row r="49" spans="1:9" ht="12.75">
      <c r="A49" s="10" t="s">
        <v>11</v>
      </c>
      <c r="B49" s="17" t="s">
        <v>8</v>
      </c>
      <c r="C49" s="19">
        <f>D49+G49+H49</f>
        <v>4032303</v>
      </c>
      <c r="D49" s="19">
        <f>E49+F49</f>
        <v>794011</v>
      </c>
      <c r="E49" s="19">
        <v>347242</v>
      </c>
      <c r="F49" s="19">
        <f>794011-E49</f>
        <v>446769</v>
      </c>
      <c r="G49" s="19">
        <f>1237274-F49-E49</f>
        <v>443263</v>
      </c>
      <c r="H49" s="20">
        <f>4032303-E49-F49-G49</f>
        <v>2795029</v>
      </c>
      <c r="I49" s="30"/>
    </row>
    <row r="50" spans="1:9" ht="12.75">
      <c r="A50" s="16"/>
      <c r="B50" s="17" t="s">
        <v>9</v>
      </c>
      <c r="C50" s="21">
        <f>H50+G50+D50</f>
        <v>100</v>
      </c>
      <c r="D50" s="21">
        <f>ROUND(D49/C49*100,1)</f>
        <v>19.7</v>
      </c>
      <c r="E50" s="21">
        <f>ROUND(E49/C49*100,1)</f>
        <v>8.6</v>
      </c>
      <c r="F50" s="21">
        <f>ROUND(F49/C49*100,1)</f>
        <v>11.1</v>
      </c>
      <c r="G50" s="21">
        <f>ROUND(G49/C49*100,1)</f>
        <v>11</v>
      </c>
      <c r="H50" s="22">
        <f>ROUND(H49/C49*100,1)</f>
        <v>69.3</v>
      </c>
      <c r="I50" s="30"/>
    </row>
    <row r="51" spans="1:9" ht="12.75">
      <c r="A51" s="10" t="s">
        <v>12</v>
      </c>
      <c r="B51" s="17" t="s">
        <v>8</v>
      </c>
      <c r="C51" s="19">
        <f>D51+G51+H51</f>
        <v>7256847</v>
      </c>
      <c r="D51" s="19">
        <f>E51+F51</f>
        <v>2965466</v>
      </c>
      <c r="E51" s="19">
        <v>1216036</v>
      </c>
      <c r="F51" s="19">
        <f>2965466-E51</f>
        <v>1749430</v>
      </c>
      <c r="G51" s="19">
        <f>4697892-F51-E51</f>
        <v>1732426</v>
      </c>
      <c r="H51" s="20">
        <f>7256847-E51-F51-G51</f>
        <v>2558955</v>
      </c>
      <c r="I51" s="30"/>
    </row>
    <row r="52" spans="1:9" ht="12.75">
      <c r="A52" s="16"/>
      <c r="B52" s="17" t="s">
        <v>9</v>
      </c>
      <c r="C52" s="21">
        <f>H52+G52+D52</f>
        <v>100</v>
      </c>
      <c r="D52" s="21">
        <f>ROUND(D51/C51*100,1)-0.1</f>
        <v>40.8</v>
      </c>
      <c r="E52" s="21">
        <f>ROUND(E51/C51*100,1)</f>
        <v>16.8</v>
      </c>
      <c r="F52" s="21">
        <f>ROUND(F51/C51*100,1)-0.1</f>
        <v>24</v>
      </c>
      <c r="G52" s="21">
        <f>ROUND(G51/C51*100,1)</f>
        <v>23.9</v>
      </c>
      <c r="H52" s="22">
        <f>ROUND(H51/C51*100,1)</f>
        <v>35.3</v>
      </c>
      <c r="I52" s="30"/>
    </row>
    <row r="53" spans="1:9" ht="12.75">
      <c r="A53" s="10" t="s">
        <v>13</v>
      </c>
      <c r="B53" s="17" t="s">
        <v>8</v>
      </c>
      <c r="C53" s="19">
        <f>D53+G53+H53</f>
        <v>3764041</v>
      </c>
      <c r="D53" s="19">
        <f>E53+F53</f>
        <v>1582484</v>
      </c>
      <c r="E53" s="19">
        <v>652370</v>
      </c>
      <c r="F53" s="19">
        <f>1582484-E53</f>
        <v>930114</v>
      </c>
      <c r="G53" s="19">
        <f>2475360-F53-E53</f>
        <v>892876</v>
      </c>
      <c r="H53" s="20">
        <f>3764041-E53-F53-G53</f>
        <v>1288681</v>
      </c>
      <c r="I53" s="30"/>
    </row>
    <row r="54" spans="1:9" ht="12.75">
      <c r="A54" s="10"/>
      <c r="B54" s="23" t="s">
        <v>9</v>
      </c>
      <c r="C54" s="24">
        <f>H54+G54+D54</f>
        <v>100</v>
      </c>
      <c r="D54" s="24">
        <f>ROUND(D53/C53*100,1)+0.1</f>
        <v>42.1</v>
      </c>
      <c r="E54" s="24">
        <f>ROUND(E53/C53*100,1)</f>
        <v>17.3</v>
      </c>
      <c r="F54" s="24">
        <f>ROUND(F53/C53*100,1)+0.1</f>
        <v>24.8</v>
      </c>
      <c r="G54" s="24">
        <f>ROUND(G53/C53*100,1)</f>
        <v>23.7</v>
      </c>
      <c r="H54" s="25">
        <f>ROUND(H53/C53*100,1)</f>
        <v>34.2</v>
      </c>
      <c r="I54" s="30"/>
    </row>
    <row r="55" spans="1:9" ht="12.75">
      <c r="A55" s="26" t="s">
        <v>16</v>
      </c>
      <c r="B55" s="27" t="s">
        <v>8</v>
      </c>
      <c r="C55" s="28">
        <f>D55+G55+H55</f>
        <v>1409362</v>
      </c>
      <c r="D55" s="28">
        <f>E55+F55</f>
        <v>572160</v>
      </c>
      <c r="E55" s="28">
        <v>246549</v>
      </c>
      <c r="F55" s="28">
        <f>572160-E55</f>
        <v>325611</v>
      </c>
      <c r="G55" s="28">
        <f>913167-F55-E55</f>
        <v>341007</v>
      </c>
      <c r="H55" s="29">
        <f>1409362-E55-F55-G55</f>
        <v>496195</v>
      </c>
      <c r="I55" s="30"/>
    </row>
    <row r="56" spans="1:9" ht="12.75">
      <c r="A56" s="16" t="s">
        <v>17</v>
      </c>
      <c r="B56" s="17" t="s">
        <v>9</v>
      </c>
      <c r="C56" s="21">
        <f>H56+G56+D56</f>
        <v>100</v>
      </c>
      <c r="D56" s="21">
        <f>ROUND(D55/C55*100,1)</f>
        <v>40.6</v>
      </c>
      <c r="E56" s="21">
        <f>ROUND(E55/C55*100,1)</f>
        <v>17.5</v>
      </c>
      <c r="F56" s="21">
        <f>ROUND(F55/C55*100,1)</f>
        <v>23.1</v>
      </c>
      <c r="G56" s="21">
        <f>ROUND(G55/C55*100,1)</f>
        <v>24.2</v>
      </c>
      <c r="H56" s="22">
        <f>ROUND(H55/C55*100,1)</f>
        <v>35.2</v>
      </c>
      <c r="I56" s="30"/>
    </row>
    <row r="57" spans="1:8" ht="12.75">
      <c r="A57" s="26" t="s">
        <v>18</v>
      </c>
      <c r="B57" s="27" t="s">
        <v>8</v>
      </c>
      <c r="C57" s="28">
        <f>D57+G57+H57</f>
        <v>13813</v>
      </c>
      <c r="D57" s="28">
        <f>E57+F57</f>
        <v>4934</v>
      </c>
      <c r="E57" s="28">
        <v>2096</v>
      </c>
      <c r="F57" s="28">
        <f>4934-E57</f>
        <v>2838</v>
      </c>
      <c r="G57" s="28">
        <f>8374-F57-E57</f>
        <v>3440</v>
      </c>
      <c r="H57" s="29">
        <f>13813-E57-F57-G57</f>
        <v>5439</v>
      </c>
    </row>
    <row r="58" spans="1:9" ht="13.5" thickBot="1">
      <c r="A58" s="9" t="s">
        <v>19</v>
      </c>
      <c r="B58" s="6" t="s">
        <v>9</v>
      </c>
      <c r="C58" s="14">
        <f>H58+G58+D58</f>
        <v>100</v>
      </c>
      <c r="D58" s="14">
        <f>ROUND(D57/C57*100,1)</f>
        <v>35.7</v>
      </c>
      <c r="E58" s="14">
        <f>ROUND(E57/C57*100,1)</f>
        <v>15.2</v>
      </c>
      <c r="F58" s="14">
        <f>ROUND(F57/C57*100,1)</f>
        <v>20.5</v>
      </c>
      <c r="G58" s="14">
        <f>ROUND(G57/C57*100,1)</f>
        <v>24.9</v>
      </c>
      <c r="H58" s="5">
        <f>ROUND(H57/C57*100,1)</f>
        <v>39.4</v>
      </c>
      <c r="I58" s="4"/>
    </row>
  </sheetData>
  <printOptions/>
  <pageMargins left="1.1811023622047245" right="0.3937007874015748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L32" sqref="L32"/>
    </sheetView>
  </sheetViews>
  <sheetFormatPr defaultColWidth="9.125" defaultRowHeight="12.75"/>
  <cols>
    <col min="1" max="1" width="21.875" style="1" customWidth="1"/>
    <col min="2" max="2" width="16.25390625" style="1" customWidth="1"/>
    <col min="3" max="16384" width="9.125" style="1" customWidth="1"/>
  </cols>
  <sheetData>
    <row r="1" spans="6:7" ht="15.75">
      <c r="F1" s="31" t="s">
        <v>22</v>
      </c>
      <c r="G1" s="34"/>
    </row>
    <row r="3" spans="1:7" ht="18.75">
      <c r="A3" s="15" t="s">
        <v>0</v>
      </c>
      <c r="B3" s="33"/>
      <c r="C3" s="33"/>
      <c r="D3" s="33"/>
      <c r="E3" s="33"/>
      <c r="F3" s="33"/>
      <c r="G3" s="32"/>
    </row>
    <row r="4" spans="1:7" ht="18.75">
      <c r="A4" s="15" t="s">
        <v>20</v>
      </c>
      <c r="B4" s="33"/>
      <c r="C4" s="33"/>
      <c r="D4" s="33"/>
      <c r="E4" s="33"/>
      <c r="F4" s="33"/>
      <c r="G4" s="32"/>
    </row>
    <row r="6" ht="15.75">
      <c r="A6" s="2" t="s">
        <v>1</v>
      </c>
    </row>
    <row r="7" ht="13.5" thickBot="1"/>
    <row r="8" spans="1:7" ht="12.75">
      <c r="A8" s="7"/>
      <c r="B8" s="8"/>
      <c r="C8" s="11" t="s">
        <v>21</v>
      </c>
      <c r="D8" s="11"/>
      <c r="E8" s="11"/>
      <c r="F8" s="11"/>
      <c r="G8" s="12"/>
    </row>
    <row r="9" spans="1:7" ht="13.5" thickBot="1">
      <c r="A9" s="9"/>
      <c r="B9" s="6"/>
      <c r="C9" s="13" t="s">
        <v>2</v>
      </c>
      <c r="D9" s="13" t="s">
        <v>3</v>
      </c>
      <c r="E9" s="13" t="s">
        <v>4</v>
      </c>
      <c r="F9" s="13" t="s">
        <v>5</v>
      </c>
      <c r="G9" s="6" t="s">
        <v>6</v>
      </c>
    </row>
    <row r="10" spans="1:8" ht="12.75">
      <c r="A10" s="10" t="s">
        <v>7</v>
      </c>
      <c r="B10" s="17" t="s">
        <v>8</v>
      </c>
      <c r="C10" s="19">
        <f>C13+C15+C17+C19+C21</f>
        <v>18577274</v>
      </c>
      <c r="D10" s="19">
        <f>D13+D15+D17+D19+D21</f>
        <v>2528736</v>
      </c>
      <c r="E10" s="19">
        <f>E13+E15+E17+E19+E21</f>
        <v>3978278</v>
      </c>
      <c r="F10" s="19">
        <f>F13+F15+F17+F19+F21</f>
        <v>3761504</v>
      </c>
      <c r="G10" s="20">
        <f>G13+G15+G17+G19+G21</f>
        <v>8308756</v>
      </c>
      <c r="H10" s="4"/>
    </row>
    <row r="11" spans="1:7" ht="13.5" thickBot="1">
      <c r="A11" s="9"/>
      <c r="B11" s="6" t="s">
        <v>9</v>
      </c>
      <c r="C11" s="14">
        <f>D11+E11+F11+G11</f>
        <v>100</v>
      </c>
      <c r="D11" s="14">
        <f>ROUND(D10/C10*100,1)</f>
        <v>13.6</v>
      </c>
      <c r="E11" s="14">
        <f>ROUND(E10/C10*100,1)+0.1</f>
        <v>21.5</v>
      </c>
      <c r="F11" s="14">
        <f>ROUND(F10/C10*100,1)</f>
        <v>20.2</v>
      </c>
      <c r="G11" s="5">
        <f>ROUND(G10/C10*100,1)</f>
        <v>44.7</v>
      </c>
    </row>
    <row r="12" spans="1:7" ht="12.75">
      <c r="A12" s="16" t="s">
        <v>10</v>
      </c>
      <c r="B12" s="17"/>
      <c r="C12" s="18"/>
      <c r="D12" s="18"/>
      <c r="E12" s="18"/>
      <c r="F12" s="18"/>
      <c r="G12" s="17"/>
    </row>
    <row r="13" spans="1:9" ht="12.75">
      <c r="A13" s="10" t="s">
        <v>11</v>
      </c>
      <c r="B13" s="17" t="s">
        <v>8</v>
      </c>
      <c r="C13" s="19">
        <f aca="true" t="shared" si="0" ref="C13:C20">D13+E13+F13+G13</f>
        <v>4701315</v>
      </c>
      <c r="D13" s="19">
        <f>D31+D49</f>
        <v>388506</v>
      </c>
      <c r="E13" s="19">
        <f>E31+E49</f>
        <v>725663</v>
      </c>
      <c r="F13" s="19">
        <f>F31+F49</f>
        <v>582136</v>
      </c>
      <c r="G13" s="20">
        <f>G31+G49</f>
        <v>3005010</v>
      </c>
      <c r="I13" s="4"/>
    </row>
    <row r="14" spans="1:8" ht="12.75">
      <c r="A14" s="16"/>
      <c r="B14" s="17" t="s">
        <v>9</v>
      </c>
      <c r="C14" s="21">
        <f t="shared" si="0"/>
        <v>100</v>
      </c>
      <c r="D14" s="21">
        <f>ROUND(D13/C13*100,1)</f>
        <v>8.3</v>
      </c>
      <c r="E14" s="21">
        <f>ROUND(E13/C13*100,1)</f>
        <v>15.4</v>
      </c>
      <c r="F14" s="21">
        <f>ROUND(F13/C13*100,1)</f>
        <v>12.4</v>
      </c>
      <c r="G14" s="22">
        <f>ROUND(G13/C13*100,1)</f>
        <v>63.9</v>
      </c>
      <c r="H14" s="30"/>
    </row>
    <row r="15" spans="1:7" ht="12.75">
      <c r="A15" s="10" t="s">
        <v>12</v>
      </c>
      <c r="B15" s="17" t="s">
        <v>8</v>
      </c>
      <c r="C15" s="19">
        <f t="shared" si="0"/>
        <v>8335333</v>
      </c>
      <c r="D15" s="19">
        <f>D33+D51</f>
        <v>1227027</v>
      </c>
      <c r="E15" s="19">
        <f>E33+E51</f>
        <v>1895406</v>
      </c>
      <c r="F15" s="19">
        <f>F33+F51</f>
        <v>1904704</v>
      </c>
      <c r="G15" s="20">
        <f>G33+G51</f>
        <v>3308196</v>
      </c>
    </row>
    <row r="16" spans="1:8" ht="12.75">
      <c r="A16" s="16"/>
      <c r="B16" s="17" t="s">
        <v>9</v>
      </c>
      <c r="C16" s="21">
        <f t="shared" si="0"/>
        <v>100</v>
      </c>
      <c r="D16" s="21">
        <f>ROUND(D15/C15*100,1)</f>
        <v>14.7</v>
      </c>
      <c r="E16" s="21">
        <f>ROUND(E15/C15*100,1)</f>
        <v>22.7</v>
      </c>
      <c r="F16" s="21">
        <f>ROUND(F15/C15*100,1)</f>
        <v>22.9</v>
      </c>
      <c r="G16" s="22">
        <f>ROUND(G15/C15*100,1)</f>
        <v>39.7</v>
      </c>
      <c r="H16" s="30"/>
    </row>
    <row r="17" spans="1:8" ht="12.75">
      <c r="A17" s="10" t="s">
        <v>13</v>
      </c>
      <c r="B17" s="17" t="s">
        <v>8</v>
      </c>
      <c r="C17" s="19">
        <f t="shared" si="0"/>
        <v>3975614</v>
      </c>
      <c r="D17" s="19">
        <f>D35+D53</f>
        <v>657959</v>
      </c>
      <c r="E17" s="19">
        <f>E35+E53</f>
        <v>998046</v>
      </c>
      <c r="F17" s="19">
        <f>F35+F53</f>
        <v>905640</v>
      </c>
      <c r="G17" s="20">
        <f>G35+G53</f>
        <v>1413969</v>
      </c>
      <c r="H17" s="30"/>
    </row>
    <row r="18" spans="1:8" ht="12.75">
      <c r="A18" s="10"/>
      <c r="B18" s="23" t="s">
        <v>9</v>
      </c>
      <c r="C18" s="24">
        <f t="shared" si="0"/>
        <v>100</v>
      </c>
      <c r="D18" s="24">
        <f>ROUND(D17/C17*100,1)</f>
        <v>16.5</v>
      </c>
      <c r="E18" s="24">
        <f>ROUND(E17/C17*100,1)</f>
        <v>25.1</v>
      </c>
      <c r="F18" s="24">
        <f>ROUND(F17/C17*100,1)</f>
        <v>22.8</v>
      </c>
      <c r="G18" s="25">
        <f>ROUND(G17/C17*100,1)</f>
        <v>35.6</v>
      </c>
      <c r="H18" s="30"/>
    </row>
    <row r="19" spans="1:8" ht="12.75">
      <c r="A19" s="26" t="s">
        <v>16</v>
      </c>
      <c r="B19" s="27" t="s">
        <v>8</v>
      </c>
      <c r="C19" s="28">
        <f t="shared" si="0"/>
        <v>1551049</v>
      </c>
      <c r="D19" s="28">
        <f>D37+D55</f>
        <v>253148</v>
      </c>
      <c r="E19" s="28">
        <f>E37+E55</f>
        <v>356261</v>
      </c>
      <c r="F19" s="28">
        <f>F37+F55</f>
        <v>365584</v>
      </c>
      <c r="G19" s="29">
        <f>G37+G55</f>
        <v>576056</v>
      </c>
      <c r="H19" s="30"/>
    </row>
    <row r="20" spans="1:8" ht="12.75">
      <c r="A20" s="16" t="s">
        <v>17</v>
      </c>
      <c r="B20" s="17" t="s">
        <v>9</v>
      </c>
      <c r="C20" s="21">
        <f t="shared" si="0"/>
        <v>100</v>
      </c>
      <c r="D20" s="21">
        <f>ROUND(D19/C19*100,1)</f>
        <v>16.3</v>
      </c>
      <c r="E20" s="21">
        <f>ROUND(E19/C19*100,1)</f>
        <v>23</v>
      </c>
      <c r="F20" s="21">
        <f>ROUND(F19/C19*100,1)</f>
        <v>23.6</v>
      </c>
      <c r="G20" s="22">
        <f>ROUND(G19/C19*100,1)</f>
        <v>37.1</v>
      </c>
      <c r="H20" s="30"/>
    </row>
    <row r="21" spans="1:8" ht="12.75">
      <c r="A21" s="26" t="s">
        <v>18</v>
      </c>
      <c r="B21" s="27" t="s">
        <v>8</v>
      </c>
      <c r="C21" s="28">
        <f>D21+E21+F21+G21</f>
        <v>13963</v>
      </c>
      <c r="D21" s="28">
        <f>D39+D57</f>
        <v>2096</v>
      </c>
      <c r="E21" s="28">
        <f>E39+E57</f>
        <v>2902</v>
      </c>
      <c r="F21" s="28">
        <f>F39+F57</f>
        <v>3440</v>
      </c>
      <c r="G21" s="29">
        <f>G39+G57</f>
        <v>5525</v>
      </c>
      <c r="H21" s="30"/>
    </row>
    <row r="22" spans="1:8" ht="13.5" thickBot="1">
      <c r="A22" s="9" t="s">
        <v>19</v>
      </c>
      <c r="B22" s="6" t="s">
        <v>9</v>
      </c>
      <c r="C22" s="14">
        <f>D22+E22+F22+G22</f>
        <v>100</v>
      </c>
      <c r="D22" s="14">
        <f>ROUND(D21/C21*100,1)</f>
        <v>15</v>
      </c>
      <c r="E22" s="14">
        <f>ROUND(E21/C21*100,1)</f>
        <v>20.8</v>
      </c>
      <c r="F22" s="14">
        <f>ROUND(F21/C21*100,1)</f>
        <v>24.6</v>
      </c>
      <c r="G22" s="5">
        <f>ROUND(G21/C21*100,1)</f>
        <v>39.6</v>
      </c>
      <c r="H22" s="30"/>
    </row>
    <row r="23" ht="12.75">
      <c r="H23" s="30"/>
    </row>
    <row r="24" spans="1:8" ht="15.75">
      <c r="A24" s="3" t="s">
        <v>14</v>
      </c>
      <c r="H24" s="30"/>
    </row>
    <row r="25" ht="13.5" thickBot="1">
      <c r="H25" s="30"/>
    </row>
    <row r="26" spans="1:8" ht="12.75">
      <c r="A26" s="7"/>
      <c r="B26" s="8"/>
      <c r="C26" s="11" t="s">
        <v>21</v>
      </c>
      <c r="D26" s="11"/>
      <c r="E26" s="11"/>
      <c r="F26" s="11"/>
      <c r="G26" s="12"/>
      <c r="H26" s="30"/>
    </row>
    <row r="27" spans="1:8" ht="13.5" thickBot="1">
      <c r="A27" s="9"/>
      <c r="B27" s="6"/>
      <c r="C27" s="13" t="s">
        <v>2</v>
      </c>
      <c r="D27" s="13" t="s">
        <v>3</v>
      </c>
      <c r="E27" s="13" t="s">
        <v>4</v>
      </c>
      <c r="F27" s="13" t="s">
        <v>5</v>
      </c>
      <c r="G27" s="6" t="s">
        <v>6</v>
      </c>
      <c r="H27" s="30"/>
    </row>
    <row r="28" spans="1:8" ht="12.75">
      <c r="A28" s="10" t="s">
        <v>7</v>
      </c>
      <c r="B28" s="17" t="s">
        <v>8</v>
      </c>
      <c r="C28" s="19">
        <f>D28+E28+F28+G28</f>
        <v>2100908</v>
      </c>
      <c r="D28" s="19">
        <f>D31+D33+D35+D37+D39</f>
        <v>64443</v>
      </c>
      <c r="E28" s="19">
        <f>E31+E33+E35+E37+E39</f>
        <v>523516</v>
      </c>
      <c r="F28" s="19">
        <f>F31+F33+F35+F37+F39</f>
        <v>348492</v>
      </c>
      <c r="G28" s="20">
        <f>G31+G33+G35+G37+G39</f>
        <v>1164457</v>
      </c>
      <c r="H28" s="30"/>
    </row>
    <row r="29" spans="1:8" ht="13.5" thickBot="1">
      <c r="A29" s="9"/>
      <c r="B29" s="6" t="s">
        <v>9</v>
      </c>
      <c r="C29" s="14">
        <f>D29+E29+F29+G29</f>
        <v>100</v>
      </c>
      <c r="D29" s="14">
        <f>ROUND(D28/C28*100,1)</f>
        <v>3.1</v>
      </c>
      <c r="E29" s="14">
        <f>ROUND(E28/C28*100,1)</f>
        <v>24.9</v>
      </c>
      <c r="F29" s="14">
        <f>ROUND(F28/C28*100,1)</f>
        <v>16.6</v>
      </c>
      <c r="G29" s="5">
        <f>ROUND(G28/C28*100,1)</f>
        <v>55.4</v>
      </c>
      <c r="H29" s="30"/>
    </row>
    <row r="30" spans="1:8" ht="12.75">
      <c r="A30" s="16" t="s">
        <v>10</v>
      </c>
      <c r="B30" s="17"/>
      <c r="C30" s="18"/>
      <c r="D30" s="18"/>
      <c r="E30" s="18"/>
      <c r="F30" s="18"/>
      <c r="G30" s="17"/>
      <c r="H30" s="30"/>
    </row>
    <row r="31" spans="1:8" ht="12.75">
      <c r="A31" s="10" t="s">
        <v>11</v>
      </c>
      <c r="B31" s="17" t="s">
        <v>8</v>
      </c>
      <c r="C31" s="19">
        <f>SUM(D31:G31)</f>
        <v>669012</v>
      </c>
      <c r="D31" s="19">
        <v>41264</v>
      </c>
      <c r="E31" s="19">
        <f>320158-D31</f>
        <v>278894</v>
      </c>
      <c r="F31" s="19">
        <f>459031-E31-D31</f>
        <v>138873</v>
      </c>
      <c r="G31" s="20">
        <f>669012-D31-E31-F31</f>
        <v>209981</v>
      </c>
      <c r="H31" s="30"/>
    </row>
    <row r="32" spans="1:8" ht="12.75">
      <c r="A32" s="16"/>
      <c r="B32" s="17" t="s">
        <v>9</v>
      </c>
      <c r="C32" s="21">
        <f aca="true" t="shared" si="1" ref="C32:C38">D32+E32+F32+G32</f>
        <v>100</v>
      </c>
      <c r="D32" s="21">
        <f>ROUND(D31/C31*100,1)</f>
        <v>6.2</v>
      </c>
      <c r="E32" s="21">
        <f>ROUND(E31/C31*100,1)-0.1</f>
        <v>41.6</v>
      </c>
      <c r="F32" s="21">
        <f>ROUND(F31/C31*100,1)</f>
        <v>20.8</v>
      </c>
      <c r="G32" s="22">
        <f>ROUND(G31/C31*100,1)</f>
        <v>31.4</v>
      </c>
      <c r="H32" s="30"/>
    </row>
    <row r="33" spans="1:8" ht="12.75">
      <c r="A33" s="10" t="s">
        <v>12</v>
      </c>
      <c r="B33" s="17" t="s">
        <v>8</v>
      </c>
      <c r="C33" s="19">
        <f t="shared" si="1"/>
        <v>1078486</v>
      </c>
      <c r="D33" s="19">
        <v>10991</v>
      </c>
      <c r="E33" s="19">
        <f>156967-D33</f>
        <v>145976</v>
      </c>
      <c r="F33" s="19">
        <f>329245-E33-D33</f>
        <v>172278</v>
      </c>
      <c r="G33" s="20">
        <f>1078486-D33-E33-F33</f>
        <v>749241</v>
      </c>
      <c r="H33" s="30"/>
    </row>
    <row r="34" spans="1:8" ht="12.75">
      <c r="A34" s="16"/>
      <c r="B34" s="17" t="s">
        <v>9</v>
      </c>
      <c r="C34" s="21">
        <f t="shared" si="1"/>
        <v>100</v>
      </c>
      <c r="D34" s="21">
        <f>ROUND(D33/C33*100,1)</f>
        <v>1</v>
      </c>
      <c r="E34" s="21">
        <f>ROUND(E33/C33*100,1)</f>
        <v>13.5</v>
      </c>
      <c r="F34" s="21">
        <f>ROUND(F33/C33*100,1)</f>
        <v>16</v>
      </c>
      <c r="G34" s="22">
        <f>ROUND(G33/C33*100,1)</f>
        <v>69.5</v>
      </c>
      <c r="H34" s="30"/>
    </row>
    <row r="35" spans="1:8" ht="12.75">
      <c r="A35" s="10" t="s">
        <v>13</v>
      </c>
      <c r="B35" s="17" t="s">
        <v>8</v>
      </c>
      <c r="C35" s="19">
        <f t="shared" si="1"/>
        <v>211573</v>
      </c>
      <c r="D35" s="19">
        <v>5589</v>
      </c>
      <c r="E35" s="19">
        <f>73521-D35</f>
        <v>67932</v>
      </c>
      <c r="F35" s="19">
        <f>86285-E35-D35</f>
        <v>12764</v>
      </c>
      <c r="G35" s="20">
        <f>211573-D35-E35-F35</f>
        <v>125288</v>
      </c>
      <c r="H35" s="30"/>
    </row>
    <row r="36" spans="1:8" ht="12.75">
      <c r="A36" s="10"/>
      <c r="B36" s="23" t="s">
        <v>9</v>
      </c>
      <c r="C36" s="24">
        <f t="shared" si="1"/>
        <v>100</v>
      </c>
      <c r="D36" s="24">
        <f>ROUND(D35/C35*100,1)</f>
        <v>2.6</v>
      </c>
      <c r="E36" s="24">
        <f>ROUND(E35/C35*100,1)+0.1</f>
        <v>32.2</v>
      </c>
      <c r="F36" s="24">
        <f>ROUND(F35/C35*100,1)</f>
        <v>6</v>
      </c>
      <c r="G36" s="25">
        <f>ROUND(G35/C35*100,1)</f>
        <v>59.2</v>
      </c>
      <c r="H36" s="30"/>
    </row>
    <row r="37" spans="1:8" ht="12.75">
      <c r="A37" s="26" t="s">
        <v>16</v>
      </c>
      <c r="B37" s="27" t="s">
        <v>8</v>
      </c>
      <c r="C37" s="28">
        <f t="shared" si="1"/>
        <v>141687</v>
      </c>
      <c r="D37" s="28">
        <v>6599</v>
      </c>
      <c r="E37" s="28">
        <f>37249-D37</f>
        <v>30650</v>
      </c>
      <c r="F37" s="28">
        <f>61826-E37-D37</f>
        <v>24577</v>
      </c>
      <c r="G37" s="29">
        <f>141687-D37-E37-F37</f>
        <v>79861</v>
      </c>
      <c r="H37" s="30"/>
    </row>
    <row r="38" spans="1:8" ht="12.75">
      <c r="A38" s="16" t="s">
        <v>17</v>
      </c>
      <c r="B38" s="17" t="s">
        <v>9</v>
      </c>
      <c r="C38" s="21">
        <f t="shared" si="1"/>
        <v>100</v>
      </c>
      <c r="D38" s="21">
        <f>ROUND(D37/C37*100,1)</f>
        <v>4.7</v>
      </c>
      <c r="E38" s="21">
        <f>ROUND(E37/C37*100,1)</f>
        <v>21.6</v>
      </c>
      <c r="F38" s="21">
        <f>ROUND(F37/C37*100,1)</f>
        <v>17.3</v>
      </c>
      <c r="G38" s="22">
        <f>ROUND(G37/C37*100,1)</f>
        <v>56.4</v>
      </c>
      <c r="H38" s="30"/>
    </row>
    <row r="39" spans="1:8" ht="12.75">
      <c r="A39" s="26" t="s">
        <v>18</v>
      </c>
      <c r="B39" s="27" t="s">
        <v>8</v>
      </c>
      <c r="C39" s="28">
        <f>D39+E39+F39+G39</f>
        <v>150</v>
      </c>
      <c r="D39" s="28">
        <v>0</v>
      </c>
      <c r="E39" s="28">
        <f>64-D39</f>
        <v>64</v>
      </c>
      <c r="F39" s="28">
        <f>64-E39-D39</f>
        <v>0</v>
      </c>
      <c r="G39" s="29">
        <f>150-D39-E39-F39</f>
        <v>86</v>
      </c>
      <c r="H39" s="30"/>
    </row>
    <row r="40" spans="1:8" ht="13.5" thickBot="1">
      <c r="A40" s="9" t="s">
        <v>19</v>
      </c>
      <c r="B40" s="6" t="s">
        <v>9</v>
      </c>
      <c r="C40" s="14">
        <f>D40+E40+F40+G40</f>
        <v>100</v>
      </c>
      <c r="D40" s="14">
        <f>ROUND(D39/C39*100,1)</f>
        <v>0</v>
      </c>
      <c r="E40" s="14">
        <f>ROUND(E39/C39*100,1)</f>
        <v>42.7</v>
      </c>
      <c r="F40" s="14">
        <f>ROUND(F39/C39*100,1)</f>
        <v>0</v>
      </c>
      <c r="G40" s="5">
        <f>ROUND(G39/C39*100,1)</f>
        <v>57.3</v>
      </c>
      <c r="H40" s="30"/>
    </row>
    <row r="41" ht="12.75">
      <c r="H41" s="30"/>
    </row>
    <row r="42" spans="1:8" ht="15.75">
      <c r="A42" s="2" t="s">
        <v>15</v>
      </c>
      <c r="H42" s="30"/>
    </row>
    <row r="43" ht="13.5" thickBot="1">
      <c r="H43" s="30"/>
    </row>
    <row r="44" spans="1:8" ht="12.75">
      <c r="A44" s="7"/>
      <c r="B44" s="8"/>
      <c r="C44" s="11" t="s">
        <v>21</v>
      </c>
      <c r="D44" s="11"/>
      <c r="E44" s="11"/>
      <c r="F44" s="11"/>
      <c r="G44" s="12"/>
      <c r="H44" s="30"/>
    </row>
    <row r="45" spans="1:8" ht="13.5" thickBot="1">
      <c r="A45" s="9"/>
      <c r="B45" s="6"/>
      <c r="C45" s="13" t="s">
        <v>2</v>
      </c>
      <c r="D45" s="13" t="s">
        <v>3</v>
      </c>
      <c r="E45" s="13" t="s">
        <v>4</v>
      </c>
      <c r="F45" s="13" t="s">
        <v>5</v>
      </c>
      <c r="G45" s="6" t="s">
        <v>6</v>
      </c>
      <c r="H45" s="30"/>
    </row>
    <row r="46" spans="1:8" ht="12.75">
      <c r="A46" s="10" t="s">
        <v>7</v>
      </c>
      <c r="B46" s="17" t="s">
        <v>8</v>
      </c>
      <c r="C46" s="19">
        <f>C49+C51+C53+C55+C57</f>
        <v>16476366</v>
      </c>
      <c r="D46" s="19">
        <f>D49+D51+D53+D55+D57</f>
        <v>2464293</v>
      </c>
      <c r="E46" s="19">
        <f>E49+E51+E53+E55+E57</f>
        <v>3454762</v>
      </c>
      <c r="F46" s="19">
        <f>F49+F51+F53+F55+F57</f>
        <v>3413012</v>
      </c>
      <c r="G46" s="20">
        <f>G49+G51+G53+G55+G57</f>
        <v>7144299</v>
      </c>
      <c r="H46" s="30"/>
    </row>
    <row r="47" spans="1:8" ht="13.5" thickBot="1">
      <c r="A47" s="9"/>
      <c r="B47" s="6" t="s">
        <v>9</v>
      </c>
      <c r="C47" s="14">
        <f>D47+E47+F47+G47</f>
        <v>100</v>
      </c>
      <c r="D47" s="14">
        <f>ROUND(D46/C46*100,1)</f>
        <v>15</v>
      </c>
      <c r="E47" s="14">
        <f>ROUND(E46/C46*100,1)</f>
        <v>21</v>
      </c>
      <c r="F47" s="14">
        <f>ROUND(F46/C46*100,1)-0.1</f>
        <v>20.599999999999998</v>
      </c>
      <c r="G47" s="5">
        <f>ROUND(G46/C46*100,1)</f>
        <v>43.4</v>
      </c>
      <c r="H47" s="30"/>
    </row>
    <row r="48" spans="1:8" ht="12.75">
      <c r="A48" s="16" t="s">
        <v>10</v>
      </c>
      <c r="B48" s="17"/>
      <c r="C48" s="18"/>
      <c r="D48" s="18"/>
      <c r="E48" s="18"/>
      <c r="F48" s="18"/>
      <c r="G48" s="17"/>
      <c r="H48" s="30"/>
    </row>
    <row r="49" spans="1:8" ht="12.75">
      <c r="A49" s="10" t="s">
        <v>11</v>
      </c>
      <c r="B49" s="17" t="s">
        <v>8</v>
      </c>
      <c r="C49" s="19">
        <f aca="true" t="shared" si="2" ref="C49:C56">D49+E49+F49+G49</f>
        <v>4032303</v>
      </c>
      <c r="D49" s="19">
        <v>347242</v>
      </c>
      <c r="E49" s="19">
        <f>794011-D49</f>
        <v>446769</v>
      </c>
      <c r="F49" s="19">
        <f>1237274-E49-D49</f>
        <v>443263</v>
      </c>
      <c r="G49" s="20">
        <f>4032303-D49-E49-F49</f>
        <v>2795029</v>
      </c>
      <c r="H49" s="30"/>
    </row>
    <row r="50" spans="1:8" ht="12.75">
      <c r="A50" s="16"/>
      <c r="B50" s="17" t="s">
        <v>9</v>
      </c>
      <c r="C50" s="21">
        <f t="shared" si="2"/>
        <v>100</v>
      </c>
      <c r="D50" s="21">
        <f>ROUND(D49/C49*100,1)</f>
        <v>8.6</v>
      </c>
      <c r="E50" s="21">
        <f>ROUND(E49/C49*100,1)</f>
        <v>11.1</v>
      </c>
      <c r="F50" s="21">
        <f>ROUND(F49/C49*100,1)</f>
        <v>11</v>
      </c>
      <c r="G50" s="22">
        <f>ROUND(G49/C49*100,1)</f>
        <v>69.3</v>
      </c>
      <c r="H50" s="30"/>
    </row>
    <row r="51" spans="1:8" ht="12.75">
      <c r="A51" s="10" t="s">
        <v>12</v>
      </c>
      <c r="B51" s="17" t="s">
        <v>8</v>
      </c>
      <c r="C51" s="19">
        <f t="shared" si="2"/>
        <v>7256847</v>
      </c>
      <c r="D51" s="19">
        <v>1216036</v>
      </c>
      <c r="E51" s="19">
        <f>2965466-D51</f>
        <v>1749430</v>
      </c>
      <c r="F51" s="19">
        <f>4697892-E51-D51</f>
        <v>1732426</v>
      </c>
      <c r="G51" s="20">
        <f>7256847-D51-E51-F51</f>
        <v>2558955</v>
      </c>
      <c r="H51" s="30"/>
    </row>
    <row r="52" spans="1:8" ht="12.75">
      <c r="A52" s="16"/>
      <c r="B52" s="17" t="s">
        <v>9</v>
      </c>
      <c r="C52" s="21">
        <f t="shared" si="2"/>
        <v>99.99999999999999</v>
      </c>
      <c r="D52" s="21">
        <f>ROUND(D51/C51*100,1)</f>
        <v>16.8</v>
      </c>
      <c r="E52" s="21">
        <f>ROUND(E51/C51*100,1)-0.1</f>
        <v>24</v>
      </c>
      <c r="F52" s="21">
        <f>ROUND(F51/C51*100,1)</f>
        <v>23.9</v>
      </c>
      <c r="G52" s="22">
        <f>ROUND(G51/C51*100,1)</f>
        <v>35.3</v>
      </c>
      <c r="H52" s="30"/>
    </row>
    <row r="53" spans="1:8" ht="12.75">
      <c r="A53" s="10" t="s">
        <v>13</v>
      </c>
      <c r="B53" s="17" t="s">
        <v>8</v>
      </c>
      <c r="C53" s="19">
        <f t="shared" si="2"/>
        <v>3764041</v>
      </c>
      <c r="D53" s="19">
        <v>652370</v>
      </c>
      <c r="E53" s="19">
        <f>1582484-D53</f>
        <v>930114</v>
      </c>
      <c r="F53" s="19">
        <f>2475360-E53-D53</f>
        <v>892876</v>
      </c>
      <c r="G53" s="20">
        <f>3764041-D53-E53-F53</f>
        <v>1288681</v>
      </c>
      <c r="H53" s="30"/>
    </row>
    <row r="54" spans="1:8" ht="12.75">
      <c r="A54" s="10"/>
      <c r="B54" s="23" t="s">
        <v>9</v>
      </c>
      <c r="C54" s="24">
        <f t="shared" si="2"/>
        <v>100</v>
      </c>
      <c r="D54" s="24">
        <f>ROUND(D53/C53*100,1)</f>
        <v>17.3</v>
      </c>
      <c r="E54" s="24">
        <f>ROUND(E53/C53*100,1)+0.1</f>
        <v>24.8</v>
      </c>
      <c r="F54" s="24">
        <f>ROUND(F53/C53*100,1)</f>
        <v>23.7</v>
      </c>
      <c r="G54" s="25">
        <f>ROUND(G53/C53*100,1)</f>
        <v>34.2</v>
      </c>
      <c r="H54" s="30"/>
    </row>
    <row r="55" spans="1:8" ht="12.75">
      <c r="A55" s="26" t="s">
        <v>16</v>
      </c>
      <c r="B55" s="27" t="s">
        <v>8</v>
      </c>
      <c r="C55" s="28">
        <f t="shared" si="2"/>
        <v>1409362</v>
      </c>
      <c r="D55" s="28">
        <v>246549</v>
      </c>
      <c r="E55" s="28">
        <f>572160-D55</f>
        <v>325611</v>
      </c>
      <c r="F55" s="28">
        <f>913167-E55-D55</f>
        <v>341007</v>
      </c>
      <c r="G55" s="29">
        <f>1409362-D55-E55-F55</f>
        <v>496195</v>
      </c>
      <c r="H55" s="30"/>
    </row>
    <row r="56" spans="1:8" ht="12.75">
      <c r="A56" s="16" t="s">
        <v>17</v>
      </c>
      <c r="B56" s="17" t="s">
        <v>9</v>
      </c>
      <c r="C56" s="21">
        <f t="shared" si="2"/>
        <v>100</v>
      </c>
      <c r="D56" s="21">
        <f>ROUND(D55/C55*100,1)</f>
        <v>17.5</v>
      </c>
      <c r="E56" s="21">
        <f>ROUND(E55/C55*100,1)</f>
        <v>23.1</v>
      </c>
      <c r="F56" s="21">
        <f>ROUND(F55/C55*100,1)</f>
        <v>24.2</v>
      </c>
      <c r="G56" s="22">
        <f>ROUND(G55/C55*100,1)</f>
        <v>35.2</v>
      </c>
      <c r="H56" s="30"/>
    </row>
    <row r="57" spans="1:7" ht="12.75">
      <c r="A57" s="26" t="s">
        <v>18</v>
      </c>
      <c r="B57" s="27" t="s">
        <v>8</v>
      </c>
      <c r="C57" s="28">
        <f>D57+E57+F57+G57</f>
        <v>13813</v>
      </c>
      <c r="D57" s="28">
        <v>2096</v>
      </c>
      <c r="E57" s="28">
        <f>4934-D57</f>
        <v>2838</v>
      </c>
      <c r="F57" s="28">
        <f>8374-E57-D57</f>
        <v>3440</v>
      </c>
      <c r="G57" s="29">
        <f>13813-D57-E57-F57</f>
        <v>5439</v>
      </c>
    </row>
    <row r="58" spans="1:8" ht="13.5" thickBot="1">
      <c r="A58" s="9" t="s">
        <v>19</v>
      </c>
      <c r="B58" s="6" t="s">
        <v>9</v>
      </c>
      <c r="C58" s="14">
        <f>D58+E58+F58+G58</f>
        <v>100</v>
      </c>
      <c r="D58" s="14">
        <f>ROUND(D57/C57*100,1)</f>
        <v>15.2</v>
      </c>
      <c r="E58" s="14">
        <f>ROUND(E57/C57*100,1)</f>
        <v>20.5</v>
      </c>
      <c r="F58" s="14">
        <f>ROUND(F57/C57*100,1)</f>
        <v>24.9</v>
      </c>
      <c r="G58" s="5">
        <f>ROUND(G57/C57*100,1)</f>
        <v>39.4</v>
      </c>
      <c r="H58" s="4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1999-01-20T12:44:26Z</dcterms:created>
  <cp:category/>
  <cp:version/>
  <cp:contentType/>
  <cp:contentStatus/>
</cp:coreProperties>
</file>