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tabRatio="618" activeTab="3"/>
  </bookViews>
  <sheets>
    <sheet name="MF " sheetId="1" r:id="rId1"/>
    <sheet name="GFŘ " sheetId="2" r:id="rId2"/>
    <sheet name="GŘC" sheetId="3" r:id="rId3"/>
    <sheet name="ÚZSVM" sheetId="4" r:id="rId4"/>
    <sheet name="KFA" sheetId="5" r:id="rId5"/>
    <sheet name="Kapitola MF" sheetId="6" r:id="rId6"/>
    <sheet name="List2" sheetId="7" r:id="rId7"/>
  </sheets>
  <definedNames>
    <definedName name="_xlnm.Print_Titles" localSheetId="5">'Kapitola MF'!$A:$AK,'Kapitola MF'!$1:$14</definedName>
  </definedNames>
  <calcPr fullCalcOnLoad="1"/>
</workbook>
</file>

<file path=xl/sharedStrings.xml><?xml version="1.0" encoding="utf-8"?>
<sst xmlns="http://schemas.openxmlformats.org/spreadsheetml/2006/main" count="1014" uniqueCount="235">
  <si>
    <t>Rozpočet</t>
  </si>
  <si>
    <t xml:space="preserve">              </t>
  </si>
  <si>
    <t>Příjmy</t>
  </si>
  <si>
    <t>Běžné  výdaje</t>
  </si>
  <si>
    <t>Výdaje</t>
  </si>
  <si>
    <t>z toho:</t>
  </si>
  <si>
    <t>Druh</t>
  </si>
  <si>
    <t>z toho :</t>
  </si>
  <si>
    <t>pojistné</t>
  </si>
  <si>
    <t>příděl</t>
  </si>
  <si>
    <t>ostatní</t>
  </si>
  <si>
    <t>Programy</t>
  </si>
  <si>
    <t>rozpoč.</t>
  </si>
  <si>
    <t>nedaňové</t>
  </si>
  <si>
    <t>FKSP</t>
  </si>
  <si>
    <t>soc.</t>
  </si>
  <si>
    <t>celkem</t>
  </si>
  <si>
    <t>příprava</t>
  </si>
  <si>
    <t>opatření</t>
  </si>
  <si>
    <t>číslo</t>
  </si>
  <si>
    <t>kapitálové</t>
  </si>
  <si>
    <t>platy</t>
  </si>
  <si>
    <t>OPPP</t>
  </si>
  <si>
    <t>dávky</t>
  </si>
  <si>
    <t>výdaje</t>
  </si>
  <si>
    <t>programy</t>
  </si>
  <si>
    <t>politika</t>
  </si>
  <si>
    <t>(kód)</t>
  </si>
  <si>
    <t>rozp. opatření</t>
  </si>
  <si>
    <t>přij.dotace</t>
  </si>
  <si>
    <t>důch.p.</t>
  </si>
  <si>
    <t>situace</t>
  </si>
  <si>
    <t>Rozp.opatření č.</t>
  </si>
  <si>
    <t>Rozp. op. 1. čtvrtl.</t>
  </si>
  <si>
    <t>Rozp. op. 2. čtvrtl.</t>
  </si>
  <si>
    <t>Rozp. op. 3. čtvrtl.</t>
  </si>
  <si>
    <t>Rozp. op. 4.čtvrtl.</t>
  </si>
  <si>
    <t>Rozp. op. celkem</t>
  </si>
  <si>
    <t>Vysvětlivky:</t>
  </si>
  <si>
    <t>kód 1</t>
  </si>
  <si>
    <t>rozpočtová opatření provedená v kompetenci ústředního orgánu (nemění se závazné ukazatele kapitoly)</t>
  </si>
  <si>
    <t>kód 3</t>
  </si>
  <si>
    <t>rozpočtová opatření provedená  na základě návrhu resortu schvalovaná Ministerstvem financí (změna závazných ukazatelů kapitoly)</t>
  </si>
  <si>
    <t>kód 5</t>
  </si>
  <si>
    <t>rozpočtové opatření provedená  na základě usnesení vlády o úpravě celkových objemů schváleného státního rozpočtu ČR (tento kód se používá dle dispozic MF)</t>
  </si>
  <si>
    <t>běžné</t>
  </si>
  <si>
    <t>mimo</t>
  </si>
  <si>
    <t xml:space="preserve"> věcné výdaje</t>
  </si>
  <si>
    <t xml:space="preserve"> </t>
  </si>
  <si>
    <t>Kapitálové</t>
  </si>
  <si>
    <t>investičního majetku</t>
  </si>
  <si>
    <t>Programy reprodukce</t>
  </si>
  <si>
    <t>proti-</t>
  </si>
  <si>
    <t>drogová</t>
  </si>
  <si>
    <t>na kriz.</t>
  </si>
  <si>
    <t>Správa</t>
  </si>
  <si>
    <t>Finanční</t>
  </si>
  <si>
    <t xml:space="preserve">majetku </t>
  </si>
  <si>
    <t>zab .pl.</t>
  </si>
  <si>
    <t>mechan.</t>
  </si>
  <si>
    <t>státu</t>
  </si>
  <si>
    <t>úkolů</t>
  </si>
  <si>
    <t>EHP/</t>
  </si>
  <si>
    <t>a zastup.</t>
  </si>
  <si>
    <t>ústř.org.</t>
  </si>
  <si>
    <t>Norsko</t>
  </si>
  <si>
    <t xml:space="preserve">Daňová </t>
  </si>
  <si>
    <t>správa</t>
  </si>
  <si>
    <t>finanč.</t>
  </si>
  <si>
    <t>orgány</t>
  </si>
  <si>
    <t>průřezové ukazatele</t>
  </si>
  <si>
    <t xml:space="preserve">celní </t>
  </si>
  <si>
    <t>z toho:      specifické ukazatele</t>
  </si>
  <si>
    <t xml:space="preserve">ostatní </t>
  </si>
  <si>
    <t xml:space="preserve">platy </t>
  </si>
  <si>
    <t>zaměst.</t>
  </si>
  <si>
    <t>konference</t>
  </si>
  <si>
    <t>Mezinár.</t>
  </si>
  <si>
    <r>
      <t>z toho:</t>
    </r>
    <r>
      <rPr>
        <sz val="10"/>
        <rFont val="Arial CE"/>
        <family val="0"/>
      </rPr>
      <t xml:space="preserve"> rezerva ÚFO</t>
    </r>
  </si>
  <si>
    <t>EHP/Norsko</t>
  </si>
  <si>
    <t xml:space="preserve">Výdaje </t>
  </si>
  <si>
    <t>spojené s</t>
  </si>
  <si>
    <t>výkonem</t>
  </si>
  <si>
    <t>PRES EU</t>
  </si>
  <si>
    <t xml:space="preserve"> z toho:</t>
  </si>
  <si>
    <t>nedaň. kapit.a transfery celkem</t>
  </si>
  <si>
    <t>pojistné na s.z.</t>
  </si>
  <si>
    <t>příjmy</t>
  </si>
  <si>
    <t>z EU</t>
  </si>
  <si>
    <t xml:space="preserve">11. zasedání </t>
  </si>
  <si>
    <t>RILO WE</t>
  </si>
  <si>
    <t>poměru</t>
  </si>
  <si>
    <t>v pracov.</t>
  </si>
  <si>
    <t>platy zam.</t>
  </si>
  <si>
    <t>ozbr. sborů</t>
  </si>
  <si>
    <t xml:space="preserve"> a složek ve</t>
  </si>
  <si>
    <t>služeb. pom.</t>
  </si>
  <si>
    <t>v prac. pom.</t>
  </si>
  <si>
    <t>odvozené od</t>
  </si>
  <si>
    <t>pl. ústav.činit.</t>
  </si>
  <si>
    <t>spolufin.</t>
  </si>
  <si>
    <t>EU- 2007</t>
  </si>
  <si>
    <t>až 2013</t>
  </si>
  <si>
    <t xml:space="preserve">z toho:      </t>
  </si>
  <si>
    <t xml:space="preserve">z toho:     </t>
  </si>
  <si>
    <t>mzdové</t>
  </si>
  <si>
    <t>prostředky</t>
  </si>
  <si>
    <t xml:space="preserve">                </t>
  </si>
  <si>
    <t>daňové příjmy celkem</t>
  </si>
  <si>
    <t>bez. poj.</t>
  </si>
  <si>
    <t xml:space="preserve">daňové </t>
  </si>
  <si>
    <t>Zahraniční</t>
  </si>
  <si>
    <t>rozvojová</t>
  </si>
  <si>
    <t>pomoc</t>
  </si>
  <si>
    <t>Zahranič.</t>
  </si>
  <si>
    <t>rozvoj.</t>
  </si>
  <si>
    <t>EHP/Nor.</t>
  </si>
  <si>
    <t>Švýc.</t>
  </si>
  <si>
    <t>ost. průřezové ukazatele</t>
  </si>
  <si>
    <t>EHP/Nor.,Švýc.</t>
  </si>
  <si>
    <t>z toho:  specif. ukaz.</t>
  </si>
  <si>
    <t>EU-</t>
  </si>
  <si>
    <t>specif. ukaz.</t>
  </si>
  <si>
    <t xml:space="preserve">z toho: </t>
  </si>
  <si>
    <t>EU</t>
  </si>
  <si>
    <t xml:space="preserve">č.   - čj. </t>
  </si>
  <si>
    <t>Kanceláře</t>
  </si>
  <si>
    <t>finančního</t>
  </si>
  <si>
    <t>arbitra</t>
  </si>
  <si>
    <t>Schvál. rozp. 2012</t>
  </si>
  <si>
    <t>zab .činn..</t>
  </si>
  <si>
    <t>fin. arbitra</t>
  </si>
  <si>
    <t xml:space="preserve">č. 1  - čj. 16 344 </t>
  </si>
  <si>
    <t>č. 2  - čj. 16 999</t>
  </si>
  <si>
    <t xml:space="preserve">č. 1  - čj. </t>
  </si>
  <si>
    <t xml:space="preserve">č. 3  - čj. 17 212 </t>
  </si>
  <si>
    <t>č. 4  - čj. 17 906</t>
  </si>
  <si>
    <t>č. 5  - čj. 19 837</t>
  </si>
  <si>
    <t>č.6 - čj. 21 268</t>
  </si>
  <si>
    <t>č. 7  - čj. 24 555</t>
  </si>
  <si>
    <t>č. 8  - čj. 25 196</t>
  </si>
  <si>
    <t>č. 9  - čj. 27 845</t>
  </si>
  <si>
    <t>č. 10  - čj. 29 222</t>
  </si>
  <si>
    <t>č. 11  - čj. 25 046</t>
  </si>
  <si>
    <t>č. 12  - čj. 30 577</t>
  </si>
  <si>
    <t>č. 13  - čj. 32 175</t>
  </si>
  <si>
    <t>č. 14  - čj. 28 513</t>
  </si>
  <si>
    <t>č. 14 a)  - čj. 33 710</t>
  </si>
  <si>
    <t>kod 3 včetně vázání</t>
  </si>
  <si>
    <t>č. 15 - čj.31 969</t>
  </si>
  <si>
    <t>č. 16 - čj.29 968</t>
  </si>
  <si>
    <t>č.18 - čj.36 073</t>
  </si>
  <si>
    <t>č. 17 - čj. 34 643</t>
  </si>
  <si>
    <t xml:space="preserve">č. 20  - čj. </t>
  </si>
  <si>
    <t>č. 20 - čj. 22 574</t>
  </si>
  <si>
    <t>č. 18 - čj. 36 073</t>
  </si>
  <si>
    <t>č. 16 - čj. 29 968</t>
  </si>
  <si>
    <t xml:space="preserve">č. 21 - čj. 40 848 </t>
  </si>
  <si>
    <t>č. 22 - čj. 43 719</t>
  </si>
  <si>
    <t>č. 23 - čj. 43 474</t>
  </si>
  <si>
    <t>č. 24  - čj. 39 204 -1)</t>
  </si>
  <si>
    <t xml:space="preserve">č. 24  - čj. 39 204 -2) </t>
  </si>
  <si>
    <t xml:space="preserve">č. 25 - čj. 43 473 </t>
  </si>
  <si>
    <t>č. 26 - čj. 44 870</t>
  </si>
  <si>
    <t>č. 27 - čj. 46 100</t>
  </si>
  <si>
    <t>č. 28 - čj. 47 120</t>
  </si>
  <si>
    <t>č. 28 a)</t>
  </si>
  <si>
    <t>č. 29 - čj. 47 407</t>
  </si>
  <si>
    <t>č. 19 - čj.33 240 - 1)</t>
  </si>
  <si>
    <t>č. 19 - čj.33 240 - 2)</t>
  </si>
  <si>
    <t>č. 29 a)</t>
  </si>
  <si>
    <t>č. 30 - čj. 76 078</t>
  </si>
  <si>
    <t>č. 30 a)</t>
  </si>
  <si>
    <t>č. 31 - čj. 76 077</t>
  </si>
  <si>
    <t xml:space="preserve">č. 32 - čj. 78 890 </t>
  </si>
  <si>
    <t>č. 32 a)</t>
  </si>
  <si>
    <t>č. 32 b)</t>
  </si>
  <si>
    <t>č. 32 c)</t>
  </si>
  <si>
    <t xml:space="preserve">č. 33 - čj. 84 753 </t>
  </si>
  <si>
    <t>č. 34 - čj. 86 008</t>
  </si>
  <si>
    <t>č. 35 - čj. 80 761</t>
  </si>
  <si>
    <t>č. 36 - čj. 80 762</t>
  </si>
  <si>
    <t>č. 37 - čj. 77 324</t>
  </si>
  <si>
    <t>č. 38 - čj. 85 390</t>
  </si>
  <si>
    <t>č. 38 a)</t>
  </si>
  <si>
    <t>č. 38 b)</t>
  </si>
  <si>
    <t>č. 38 c)</t>
  </si>
  <si>
    <t>č. 39 - čj. 90 752</t>
  </si>
  <si>
    <t>č. 40 - čj. 83 635</t>
  </si>
  <si>
    <t>č. 40 a)</t>
  </si>
  <si>
    <t>č. 40 b)</t>
  </si>
  <si>
    <t>č. 41 - čj. 89 928</t>
  </si>
  <si>
    <t>č. 42 - čj. 88 014</t>
  </si>
  <si>
    <t>č. 43 - čj. 88 014</t>
  </si>
  <si>
    <t>Přehled rozpočtových opatření k 31. 12. 2012 - Ministerstvo financí</t>
  </si>
  <si>
    <t>Přehled rozpočtových opatření k 31. 12. 2012  - Generální finanční ředitelství</t>
  </si>
  <si>
    <t>Přehled rozpočtových opatření k 31. 12. 2012 - Generální ředitelství cel</t>
  </si>
  <si>
    <t>Přehled rozpočtových opatření k 31. 12. 2012 - Úřad pro zastupování státu ve věcech majetkových</t>
  </si>
  <si>
    <t>Přehled rozpočtových opatření k 31. 12. 2012 - Kancelář finančního arbitra</t>
  </si>
  <si>
    <t>Přehled rozpočtových opatření k 31. 12. 2012 - kapitola  312 celkem</t>
  </si>
  <si>
    <t>Upr. rozp. k  31. 12.</t>
  </si>
  <si>
    <t>č. 44 - čj. 92 594</t>
  </si>
  <si>
    <t>č. 45 - čj. 92 654</t>
  </si>
  <si>
    <t>č. 46 - čj. 91 931</t>
  </si>
  <si>
    <t>č. 47 - čj. 94 264</t>
  </si>
  <si>
    <t>č. 48 - čj. 94 250</t>
  </si>
  <si>
    <t>č. 48 a)</t>
  </si>
  <si>
    <t>č. 49 - čj. 93 976</t>
  </si>
  <si>
    <t>č. 50 - čj. 96 090</t>
  </si>
  <si>
    <t>č. 50 a)</t>
  </si>
  <si>
    <t>č. 50 b)</t>
  </si>
  <si>
    <t>č. 51 - čj. 96 091</t>
  </si>
  <si>
    <t>č. 51 a)</t>
  </si>
  <si>
    <t>č. 51 b)</t>
  </si>
  <si>
    <t>č. 51 c)</t>
  </si>
  <si>
    <t>č. 51 d)</t>
  </si>
  <si>
    <t>č. 51 e)</t>
  </si>
  <si>
    <t>č. 52 - čj. 99 390</t>
  </si>
  <si>
    <t>č. 52 a)</t>
  </si>
  <si>
    <t>č. 53 - čj. 113 344</t>
  </si>
  <si>
    <t>č. 53 a)</t>
  </si>
  <si>
    <t>č. 54 - čj. 112 732</t>
  </si>
  <si>
    <t>č. 55 - čj. 113 839</t>
  </si>
  <si>
    <t>č. 56 - čj. 113 971</t>
  </si>
  <si>
    <t>č. 56 a)</t>
  </si>
  <si>
    <t>č. 56 b)</t>
  </si>
  <si>
    <t>č. 56 c)</t>
  </si>
  <si>
    <t>č. 56 d)</t>
  </si>
  <si>
    <t>;</t>
  </si>
  <si>
    <t>č. 56 e)</t>
  </si>
  <si>
    <t>č. 56 f)</t>
  </si>
  <si>
    <t>č. 57 - čj. 116 386</t>
  </si>
  <si>
    <t>č. 58 - čj. 116 872</t>
  </si>
  <si>
    <t>č. 58 a)</t>
  </si>
  <si>
    <t>č. 59 - čj. 116 618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</si>
</sst>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,##0;\-\ #,##0"/>
    <numFmt numFmtId="165" formatCode="\+#,##0;\-#,##0"/>
    <numFmt numFmtId="166" formatCode="#,##0;[Red]#,##0"/>
    <numFmt numFmtId="167" formatCode="0;[Red]0"/>
    <numFmt numFmtId="168" formatCode="#,##0_ ;[Red]\-#,##0\ "/>
    <numFmt numFmtId="169" formatCode="\+#,##0;\-#,##0,"/>
    <numFmt numFmtId="170" formatCode="#,##0_ ;\-#,##0\ 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2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2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b/>
      <sz val="9"/>
      <color indexed="16"/>
      <name val="Arial CE"/>
      <family val="0"/>
    </font>
    <font>
      <b/>
      <sz val="10"/>
      <color indexed="12"/>
      <name val="Arial CE"/>
      <family val="2"/>
    </font>
    <font>
      <sz val="10"/>
      <color indexed="20"/>
      <name val="Arial CE"/>
      <family val="2"/>
    </font>
    <font>
      <u val="single"/>
      <sz val="10"/>
      <color indexed="20"/>
      <name val="Arial CE"/>
      <family val="2"/>
    </font>
    <font>
      <i/>
      <sz val="9"/>
      <color indexed="12"/>
      <name val="Arial CE"/>
      <family val="0"/>
    </font>
    <font>
      <b/>
      <sz val="10"/>
      <color indexed="10"/>
      <name val="Arial CE"/>
      <family val="0"/>
    </font>
    <font>
      <sz val="10"/>
      <color indexed="61"/>
      <name val="Arial CE"/>
      <family val="0"/>
    </font>
    <font>
      <b/>
      <sz val="10"/>
      <color indexed="2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dashed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5" fontId="0" fillId="0" borderId="7" xfId="0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Continuous"/>
    </xf>
    <xf numFmtId="3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9" fontId="0" fillId="0" borderId="7" xfId="0" applyNumberForma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34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165" fontId="1" fillId="0" borderId="36" xfId="0" applyNumberFormat="1" applyFont="1" applyBorder="1" applyAlignment="1">
      <alignment horizontal="right"/>
    </xf>
    <xf numFmtId="165" fontId="0" fillId="0" borderId="37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8" xfId="0" applyBorder="1" applyAlignment="1">
      <alignment horizontal="center"/>
    </xf>
    <xf numFmtId="165" fontId="0" fillId="0" borderId="39" xfId="0" applyNumberForma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0" borderId="3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5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165" fontId="1" fillId="0" borderId="4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47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3" fontId="0" fillId="0" borderId="38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5" fontId="1" fillId="0" borderId="50" xfId="0" applyNumberFormat="1" applyFont="1" applyBorder="1" applyAlignment="1">
      <alignment/>
    </xf>
    <xf numFmtId="165" fontId="1" fillId="0" borderId="51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6" fontId="1" fillId="0" borderId="52" xfId="0" applyNumberFormat="1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1" fillId="0" borderId="36" xfId="0" applyNumberFormat="1" applyFont="1" applyBorder="1" applyAlignment="1">
      <alignment/>
    </xf>
    <xf numFmtId="169" fontId="0" fillId="0" borderId="40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9" fontId="0" fillId="0" borderId="38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165" fontId="0" fillId="0" borderId="43" xfId="0" applyNumberFormat="1" applyBorder="1" applyAlignment="1">
      <alignment/>
    </xf>
    <xf numFmtId="165" fontId="0" fillId="0" borderId="45" xfId="0" applyNumberFormat="1" applyBorder="1" applyAlignment="1">
      <alignment/>
    </xf>
    <xf numFmtId="0" fontId="5" fillId="0" borderId="38" xfId="0" applyFont="1" applyBorder="1" applyAlignment="1">
      <alignment horizontal="left"/>
    </xf>
    <xf numFmtId="0" fontId="5" fillId="0" borderId="38" xfId="0" applyNumberFormat="1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169" fontId="0" fillId="0" borderId="63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1" fillId="0" borderId="66" xfId="0" applyNumberFormat="1" applyFont="1" applyBorder="1" applyAlignment="1">
      <alignment horizontal="right"/>
    </xf>
    <xf numFmtId="165" fontId="1" fillId="0" borderId="67" xfId="0" applyNumberFormat="1" applyFont="1" applyBorder="1" applyAlignment="1">
      <alignment/>
    </xf>
    <xf numFmtId="165" fontId="1" fillId="0" borderId="68" xfId="0" applyNumberFormat="1" applyFont="1" applyBorder="1" applyAlignment="1">
      <alignment/>
    </xf>
    <xf numFmtId="165" fontId="1" fillId="0" borderId="64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165" fontId="1" fillId="0" borderId="71" xfId="0" applyNumberFormat="1" applyFont="1" applyBorder="1" applyAlignment="1">
      <alignment/>
    </xf>
    <xf numFmtId="165" fontId="1" fillId="0" borderId="7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73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1" fillId="0" borderId="74" xfId="0" applyFont="1" applyBorder="1" applyAlignment="1">
      <alignment horizontal="left"/>
    </xf>
    <xf numFmtId="0" fontId="0" fillId="0" borderId="75" xfId="0" applyBorder="1" applyAlignment="1">
      <alignment/>
    </xf>
    <xf numFmtId="0" fontId="1" fillId="0" borderId="76" xfId="0" applyFont="1" applyBorder="1" applyAlignment="1">
      <alignment horizontal="left"/>
    </xf>
    <xf numFmtId="0" fontId="0" fillId="0" borderId="21" xfId="0" applyBorder="1" applyAlignment="1">
      <alignment horizontal="left"/>
    </xf>
    <xf numFmtId="165" fontId="0" fillId="0" borderId="77" xfId="0" applyNumberFormat="1" applyBorder="1" applyAlignment="1">
      <alignment/>
    </xf>
    <xf numFmtId="0" fontId="0" fillId="0" borderId="38" xfId="0" applyFont="1" applyBorder="1" applyAlignment="1">
      <alignment horizontal="center"/>
    </xf>
    <xf numFmtId="165" fontId="1" fillId="0" borderId="36" xfId="0" applyNumberFormat="1" applyFon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24" xfId="0" applyNumberFormat="1" applyBorder="1" applyAlignment="1">
      <alignment/>
    </xf>
    <xf numFmtId="0" fontId="0" fillId="2" borderId="38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165" fontId="0" fillId="0" borderId="79" xfId="0" applyNumberFormat="1" applyBorder="1" applyAlignment="1">
      <alignment/>
    </xf>
    <xf numFmtId="165" fontId="0" fillId="0" borderId="80" xfId="0" applyNumberForma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6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4" xfId="0" applyFont="1" applyBorder="1" applyAlignment="1">
      <alignment horizontal="right"/>
    </xf>
    <xf numFmtId="165" fontId="1" fillId="0" borderId="58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0" fontId="8" fillId="2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" fontId="1" fillId="0" borderId="4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1" fillId="0" borderId="50" xfId="0" applyNumberFormat="1" applyFont="1" applyBorder="1" applyAlignment="1">
      <alignment/>
    </xf>
    <xf numFmtId="0" fontId="10" fillId="0" borderId="4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169" fontId="0" fillId="0" borderId="65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165" fontId="0" fillId="0" borderId="23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36" xfId="0" applyNumberFormat="1" applyFont="1" applyFill="1" applyBorder="1" applyAlignment="1">
      <alignment/>
    </xf>
    <xf numFmtId="166" fontId="1" fillId="2" borderId="33" xfId="0" applyNumberFormat="1" applyFont="1" applyFill="1" applyBorder="1" applyAlignment="1">
      <alignment/>
    </xf>
    <xf numFmtId="166" fontId="1" fillId="2" borderId="34" xfId="0" applyNumberFormat="1" applyFont="1" applyFill="1" applyBorder="1" applyAlignment="1">
      <alignment/>
    </xf>
    <xf numFmtId="166" fontId="1" fillId="2" borderId="52" xfId="0" applyNumberFormat="1" applyFont="1" applyFill="1" applyBorder="1" applyAlignment="1">
      <alignment/>
    </xf>
    <xf numFmtId="166" fontId="1" fillId="2" borderId="5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4" fontId="0" fillId="0" borderId="41" xfId="0" applyNumberFormat="1" applyFont="1" applyBorder="1" applyAlignment="1">
      <alignment horizontal="right"/>
    </xf>
    <xf numFmtId="169" fontId="0" fillId="0" borderId="12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9" fillId="0" borderId="38" xfId="0" applyNumberFormat="1" applyFont="1" applyBorder="1" applyAlignment="1">
      <alignment horizontal="center"/>
    </xf>
    <xf numFmtId="165" fontId="0" fillId="0" borderId="56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69" fontId="0" fillId="0" borderId="56" xfId="0" applyNumberFormat="1" applyBorder="1" applyAlignment="1">
      <alignment/>
    </xf>
    <xf numFmtId="169" fontId="1" fillId="0" borderId="58" xfId="0" applyNumberFormat="1" applyFont="1" applyBorder="1" applyAlignment="1">
      <alignment/>
    </xf>
    <xf numFmtId="169" fontId="1" fillId="0" borderId="56" xfId="0" applyNumberFormat="1" applyFont="1" applyBorder="1" applyAlignment="1">
      <alignment/>
    </xf>
    <xf numFmtId="169" fontId="0" fillId="0" borderId="54" xfId="0" applyNumberFormat="1" applyBorder="1" applyAlignment="1">
      <alignment/>
    </xf>
    <xf numFmtId="165" fontId="0" fillId="0" borderId="80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3" fontId="1" fillId="0" borderId="8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0" fillId="0" borderId="82" xfId="0" applyNumberFormat="1" applyFon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65" xfId="0" applyNumberFormat="1" applyFont="1" applyBorder="1" applyAlignment="1">
      <alignment horizontal="right"/>
    </xf>
    <xf numFmtId="165" fontId="0" fillId="0" borderId="79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165" fontId="0" fillId="0" borderId="83" xfId="0" applyNumberFormat="1" applyBorder="1" applyAlignment="1">
      <alignment/>
    </xf>
    <xf numFmtId="165" fontId="0" fillId="0" borderId="76" xfId="0" applyNumberFormat="1" applyBorder="1" applyAlignment="1">
      <alignment/>
    </xf>
    <xf numFmtId="3" fontId="1" fillId="0" borderId="61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165" fontId="0" fillId="0" borderId="63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165" fontId="1" fillId="0" borderId="46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5" fontId="1" fillId="0" borderId="84" xfId="0" applyNumberFormat="1" applyFont="1" applyBorder="1" applyAlignment="1">
      <alignment/>
    </xf>
    <xf numFmtId="169" fontId="1" fillId="0" borderId="84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6" fontId="1" fillId="2" borderId="13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166" fontId="1" fillId="2" borderId="62" xfId="0" applyNumberFormat="1" applyFont="1" applyFill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62" xfId="0" applyNumberFormat="1" applyFont="1" applyBorder="1" applyAlignment="1">
      <alignment/>
    </xf>
    <xf numFmtId="169" fontId="0" fillId="0" borderId="85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81" xfId="0" applyNumberFormat="1" applyBorder="1" applyAlignment="1">
      <alignment/>
    </xf>
    <xf numFmtId="165" fontId="0" fillId="0" borderId="86" xfId="0" applyNumberFormat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165" fontId="9" fillId="0" borderId="8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87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169" fontId="0" fillId="0" borderId="79" xfId="0" applyNumberFormat="1" applyFont="1" applyBorder="1" applyAlignment="1">
      <alignment/>
    </xf>
    <xf numFmtId="169" fontId="0" fillId="0" borderId="87" xfId="0" applyNumberFormat="1" applyFont="1" applyFill="1" applyBorder="1" applyAlignment="1">
      <alignment/>
    </xf>
    <xf numFmtId="169" fontId="0" fillId="0" borderId="79" xfId="0" applyNumberFormat="1" applyBorder="1" applyAlignment="1">
      <alignment/>
    </xf>
    <xf numFmtId="0" fontId="0" fillId="0" borderId="87" xfId="0" applyFont="1" applyBorder="1" applyAlignment="1">
      <alignment horizontal="left"/>
    </xf>
    <xf numFmtId="169" fontId="1" fillId="0" borderId="66" xfId="0" applyNumberFormat="1" applyFont="1" applyBorder="1" applyAlignment="1">
      <alignment/>
    </xf>
    <xf numFmtId="169" fontId="0" fillId="0" borderId="80" xfId="0" applyNumberFormat="1" applyBorder="1" applyAlignment="1">
      <alignment/>
    </xf>
    <xf numFmtId="169" fontId="1" fillId="0" borderId="89" xfId="0" applyNumberFormat="1" applyFont="1" applyBorder="1" applyAlignment="1">
      <alignment/>
    </xf>
    <xf numFmtId="169" fontId="1" fillId="0" borderId="79" xfId="0" applyNumberFormat="1" applyFont="1" applyBorder="1" applyAlignment="1">
      <alignment/>
    </xf>
    <xf numFmtId="169" fontId="1" fillId="0" borderId="80" xfId="0" applyNumberFormat="1" applyFont="1" applyBorder="1" applyAlignment="1">
      <alignment/>
    </xf>
    <xf numFmtId="164" fontId="1" fillId="0" borderId="80" xfId="0" applyNumberFormat="1" applyFont="1" applyBorder="1" applyAlignment="1">
      <alignment/>
    </xf>
    <xf numFmtId="169" fontId="1" fillId="0" borderId="90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6" fontId="1" fillId="2" borderId="91" xfId="0" applyNumberFormat="1" applyFont="1" applyFill="1" applyBorder="1" applyAlignment="1">
      <alignment/>
    </xf>
    <xf numFmtId="166" fontId="1" fillId="0" borderId="91" xfId="0" applyNumberFormat="1" applyFont="1" applyBorder="1" applyAlignment="1">
      <alignment/>
    </xf>
    <xf numFmtId="169" fontId="0" fillId="0" borderId="92" xfId="0" applyNumberFormat="1" applyBorder="1" applyAlignment="1">
      <alignment/>
    </xf>
    <xf numFmtId="169" fontId="0" fillId="0" borderId="88" xfId="0" applyNumberFormat="1" applyBorder="1" applyAlignment="1">
      <alignment/>
    </xf>
    <xf numFmtId="165" fontId="0" fillId="0" borderId="93" xfId="0" applyNumberFormat="1" applyBorder="1" applyAlignment="1">
      <alignment/>
    </xf>
    <xf numFmtId="169" fontId="1" fillId="0" borderId="36" xfId="0" applyNumberFormat="1" applyFont="1" applyBorder="1" applyAlignment="1">
      <alignment/>
    </xf>
    <xf numFmtId="169" fontId="0" fillId="0" borderId="41" xfId="0" applyNumberFormat="1" applyBorder="1" applyAlignment="1">
      <alignment/>
    </xf>
    <xf numFmtId="169" fontId="1" fillId="0" borderId="45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9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9" fontId="1" fillId="0" borderId="73" xfId="0" applyNumberFormat="1" applyFon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9" xfId="0" applyNumberFormat="1" applyBorder="1" applyAlignment="1">
      <alignment/>
    </xf>
    <xf numFmtId="0" fontId="10" fillId="0" borderId="7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1" fillId="0" borderId="4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166" fontId="1" fillId="2" borderId="32" xfId="0" applyNumberFormat="1" applyFont="1" applyFill="1" applyBorder="1" applyAlignment="1">
      <alignment/>
    </xf>
    <xf numFmtId="166" fontId="1" fillId="0" borderId="3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9" xfId="0" applyNumberFormat="1" applyFont="1" applyBorder="1" applyAlignment="1">
      <alignment horizontal="left"/>
    </xf>
    <xf numFmtId="0" fontId="10" fillId="0" borderId="94" xfId="0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0" fontId="10" fillId="0" borderId="9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9" fontId="1" fillId="0" borderId="32" xfId="0" applyNumberFormat="1" applyFont="1" applyBorder="1" applyAlignment="1">
      <alignment/>
    </xf>
    <xf numFmtId="169" fontId="1" fillId="0" borderId="4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9" fontId="1" fillId="0" borderId="7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68" xfId="0" applyNumberFormat="1" applyFont="1" applyBorder="1" applyAlignment="1">
      <alignment/>
    </xf>
    <xf numFmtId="169" fontId="1" fillId="0" borderId="65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169" fontId="1" fillId="0" borderId="70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0" borderId="79" xfId="0" applyNumberFormat="1" applyFont="1" applyBorder="1" applyAlignment="1">
      <alignment/>
    </xf>
    <xf numFmtId="165" fontId="0" fillId="0" borderId="87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 horizontal="left"/>
    </xf>
    <xf numFmtId="165" fontId="0" fillId="0" borderId="87" xfId="0" applyNumberFormat="1" applyFont="1" applyBorder="1" applyAlignment="1">
      <alignment horizontal="left"/>
    </xf>
    <xf numFmtId="2" fontId="0" fillId="0" borderId="40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56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center"/>
    </xf>
    <xf numFmtId="0" fontId="0" fillId="0" borderId="95" xfId="0" applyBorder="1" applyAlignment="1">
      <alignment/>
    </xf>
    <xf numFmtId="165" fontId="0" fillId="0" borderId="96" xfId="0" applyNumberFormat="1" applyBorder="1" applyAlignment="1">
      <alignment/>
    </xf>
    <xf numFmtId="165" fontId="0" fillId="0" borderId="97" xfId="0" applyNumberFormat="1" applyBorder="1" applyAlignment="1">
      <alignment/>
    </xf>
    <xf numFmtId="3" fontId="1" fillId="0" borderId="47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66" fontId="1" fillId="0" borderId="66" xfId="0" applyNumberFormat="1" applyFont="1" applyBorder="1" applyAlignment="1">
      <alignment/>
    </xf>
    <xf numFmtId="169" fontId="0" fillId="0" borderId="56" xfId="0" applyNumberFormat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69" fontId="0" fillId="0" borderId="40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6" fontId="1" fillId="2" borderId="3" xfId="0" applyNumberFormat="1" applyFont="1" applyFill="1" applyBorder="1" applyAlignment="1">
      <alignment/>
    </xf>
    <xf numFmtId="0" fontId="11" fillId="0" borderId="62" xfId="0" applyFont="1" applyFill="1" applyBorder="1" applyAlignment="1">
      <alignment/>
    </xf>
    <xf numFmtId="169" fontId="0" fillId="0" borderId="65" xfId="0" applyNumberFormat="1" applyFont="1" applyBorder="1" applyAlignment="1">
      <alignment/>
    </xf>
    <xf numFmtId="169" fontId="0" fillId="0" borderId="61" xfId="0" applyNumberFormat="1" applyFont="1" applyFill="1" applyBorder="1" applyAlignment="1">
      <alignment/>
    </xf>
    <xf numFmtId="0" fontId="0" fillId="0" borderId="61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91" xfId="0" applyFont="1" applyFill="1" applyBorder="1" applyAlignment="1">
      <alignment horizontal="center"/>
    </xf>
    <xf numFmtId="165" fontId="0" fillId="0" borderId="79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1" fillId="0" borderId="89" xfId="0" applyNumberFormat="1" applyFont="1" applyBorder="1" applyAlignment="1">
      <alignment/>
    </xf>
    <xf numFmtId="165" fontId="1" fillId="0" borderId="79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5" fontId="1" fillId="0" borderId="90" xfId="0" applyNumberFormat="1" applyFont="1" applyBorder="1" applyAlignment="1">
      <alignment/>
    </xf>
    <xf numFmtId="3" fontId="1" fillId="2" borderId="91" xfId="0" applyNumberFormat="1" applyFont="1" applyFill="1" applyBorder="1" applyAlignment="1">
      <alignment/>
    </xf>
    <xf numFmtId="0" fontId="10" fillId="0" borderId="98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0" fontId="0" fillId="0" borderId="49" xfId="0" applyFont="1" applyBorder="1" applyAlignment="1">
      <alignment horizontal="left"/>
    </xf>
    <xf numFmtId="169" fontId="1" fillId="0" borderId="31" xfId="0" applyNumberFormat="1" applyFont="1" applyBorder="1" applyAlignment="1">
      <alignment/>
    </xf>
    <xf numFmtId="169" fontId="0" fillId="0" borderId="39" xfId="0" applyNumberFormat="1" applyBorder="1" applyAlignment="1">
      <alignment/>
    </xf>
    <xf numFmtId="169" fontId="1" fillId="0" borderId="43" xfId="0" applyNumberFormat="1" applyFont="1" applyBorder="1" applyAlignment="1">
      <alignment/>
    </xf>
    <xf numFmtId="169" fontId="1" fillId="0" borderId="39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9" fontId="1" fillId="0" borderId="71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6" fontId="1" fillId="2" borderId="66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99" xfId="0" applyNumberFormat="1" applyBorder="1" applyAlignment="1">
      <alignment/>
    </xf>
    <xf numFmtId="166" fontId="1" fillId="0" borderId="99" xfId="0" applyNumberFormat="1" applyFont="1" applyBorder="1" applyAlignment="1">
      <alignment/>
    </xf>
    <xf numFmtId="166" fontId="1" fillId="0" borderId="99" xfId="0" applyNumberFormat="1" applyFont="1" applyBorder="1" applyAlignment="1">
      <alignment/>
    </xf>
    <xf numFmtId="3" fontId="0" fillId="0" borderId="99" xfId="0" applyNumberFormat="1" applyBorder="1" applyAlignment="1">
      <alignment/>
    </xf>
    <xf numFmtId="166" fontId="0" fillId="0" borderId="100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165" fontId="0" fillId="0" borderId="27" xfId="0" applyNumberForma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1" fillId="0" borderId="48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0" fillId="0" borderId="49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" fontId="0" fillId="3" borderId="101" xfId="0" applyNumberFormat="1" applyFont="1" applyFill="1" applyBorder="1" applyAlignment="1">
      <alignment horizontal="left"/>
    </xf>
    <xf numFmtId="0" fontId="0" fillId="3" borderId="102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165" fontId="0" fillId="0" borderId="102" xfId="0" applyNumberFormat="1" applyFont="1" applyBorder="1" applyAlignment="1">
      <alignment horizontal="center"/>
    </xf>
    <xf numFmtId="165" fontId="0" fillId="0" borderId="10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6" fontId="1" fillId="3" borderId="99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1" fillId="0" borderId="104" xfId="0" applyNumberFormat="1" applyFont="1" applyBorder="1" applyAlignment="1">
      <alignment/>
    </xf>
    <xf numFmtId="0" fontId="10" fillId="0" borderId="94" xfId="0" applyFont="1" applyFill="1" applyBorder="1" applyAlignment="1">
      <alignment/>
    </xf>
    <xf numFmtId="0" fontId="10" fillId="0" borderId="87" xfId="0" applyFont="1" applyFill="1" applyBorder="1" applyAlignment="1">
      <alignment/>
    </xf>
    <xf numFmtId="169" fontId="0" fillId="0" borderId="80" xfId="0" applyNumberFormat="1" applyFont="1" applyBorder="1" applyAlignment="1">
      <alignment/>
    </xf>
    <xf numFmtId="0" fontId="10" fillId="0" borderId="91" xfId="0" applyFont="1" applyFill="1" applyBorder="1" applyAlignment="1">
      <alignment/>
    </xf>
    <xf numFmtId="0" fontId="0" fillId="0" borderId="78" xfId="0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1" fillId="0" borderId="76" xfId="0" applyFont="1" applyBorder="1" applyAlignment="1">
      <alignment horizontal="centerContinuous"/>
    </xf>
    <xf numFmtId="0" fontId="10" fillId="0" borderId="3" xfId="0" applyFont="1" applyFill="1" applyBorder="1" applyAlignment="1">
      <alignment/>
    </xf>
    <xf numFmtId="0" fontId="0" fillId="0" borderId="105" xfId="0" applyBorder="1" applyAlignment="1">
      <alignment/>
    </xf>
    <xf numFmtId="0" fontId="10" fillId="0" borderId="34" xfId="0" applyFont="1" applyFill="1" applyBorder="1" applyAlignment="1">
      <alignment horizontal="center"/>
    </xf>
    <xf numFmtId="0" fontId="1" fillId="0" borderId="75" xfId="0" applyFont="1" applyBorder="1" applyAlignment="1">
      <alignment horizontal="centerContinuous"/>
    </xf>
    <xf numFmtId="0" fontId="1" fillId="0" borderId="47" xfId="0" applyFont="1" applyBorder="1" applyAlignment="1">
      <alignment horizontal="centerContinuous"/>
    </xf>
    <xf numFmtId="165" fontId="0" fillId="0" borderId="56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0" fontId="0" fillId="0" borderId="5" xfId="0" applyBorder="1" applyAlignment="1">
      <alignment/>
    </xf>
    <xf numFmtId="169" fontId="0" fillId="0" borderId="79" xfId="0" applyNumberFormat="1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0" fillId="0" borderId="87" xfId="0" applyNumberFormat="1" applyFont="1" applyFill="1" applyBorder="1" applyAlignment="1">
      <alignment/>
    </xf>
    <xf numFmtId="3" fontId="0" fillId="0" borderId="80" xfId="0" applyNumberFormat="1" applyFont="1" applyBorder="1" applyAlignment="1">
      <alignment/>
    </xf>
    <xf numFmtId="169" fontId="0" fillId="0" borderId="87" xfId="0" applyNumberFormat="1" applyFont="1" applyBorder="1" applyAlignment="1">
      <alignment horizontal="left"/>
    </xf>
    <xf numFmtId="0" fontId="1" fillId="0" borderId="48" xfId="0" applyFont="1" applyBorder="1" applyAlignment="1">
      <alignment horizontal="centerContinuous"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left"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75" xfId="0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101" xfId="0" applyFont="1" applyBorder="1" applyAlignment="1">
      <alignment horizontal="left"/>
    </xf>
    <xf numFmtId="0" fontId="0" fillId="0" borderId="15" xfId="0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7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0" borderId="105" xfId="0" applyNumberFormat="1" applyFont="1" applyBorder="1" applyAlignment="1">
      <alignment/>
    </xf>
    <xf numFmtId="0" fontId="10" fillId="0" borderId="62" xfId="0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59" xfId="0" applyFont="1" applyBorder="1" applyAlignment="1">
      <alignment horizontal="centerContinuous"/>
    </xf>
    <xf numFmtId="0" fontId="1" fillId="0" borderId="78" xfId="0" applyFont="1" applyBorder="1" applyAlignment="1">
      <alignment/>
    </xf>
    <xf numFmtId="0" fontId="0" fillId="0" borderId="9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35" xfId="0" applyFont="1" applyBorder="1" applyAlignment="1">
      <alignment horizontal="centerContinuous"/>
    </xf>
    <xf numFmtId="165" fontId="0" fillId="0" borderId="1" xfId="0" applyNumberFormat="1" applyFont="1" applyBorder="1" applyAlignment="1">
      <alignment/>
    </xf>
    <xf numFmtId="165" fontId="0" fillId="0" borderId="54" xfId="0" applyNumberFormat="1" applyBorder="1" applyAlignment="1">
      <alignment/>
    </xf>
    <xf numFmtId="169" fontId="9" fillId="0" borderId="56" xfId="0" applyNumberFormat="1" applyFont="1" applyBorder="1" applyAlignment="1">
      <alignment/>
    </xf>
    <xf numFmtId="165" fontId="9" fillId="0" borderId="56" xfId="0" applyNumberFormat="1" applyFont="1" applyBorder="1" applyAlignment="1">
      <alignment/>
    </xf>
    <xf numFmtId="169" fontId="9" fillId="0" borderId="56" xfId="0" applyNumberFormat="1" applyFon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40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6" fontId="1" fillId="2" borderId="10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65" fontId="0" fillId="3" borderId="102" xfId="0" applyNumberFormat="1" applyFont="1" applyFill="1" applyBorder="1" applyAlignment="1">
      <alignment/>
    </xf>
    <xf numFmtId="165" fontId="0" fillId="4" borderId="101" xfId="0" applyNumberFormat="1" applyFont="1" applyFill="1" applyBorder="1" applyAlignment="1">
      <alignment horizontal="centerContinuous"/>
    </xf>
    <xf numFmtId="165" fontId="0" fillId="4" borderId="103" xfId="0" applyNumberFormat="1" applyFont="1" applyFill="1" applyBorder="1" applyAlignment="1">
      <alignment horizontal="centerContinuous"/>
    </xf>
    <xf numFmtId="0" fontId="0" fillId="4" borderId="9" xfId="0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1" fillId="0" borderId="94" xfId="0" applyFont="1" applyFill="1" applyBorder="1" applyAlignment="1">
      <alignment/>
    </xf>
    <xf numFmtId="0" fontId="11" fillId="0" borderId="87" xfId="0" applyFont="1" applyFill="1" applyBorder="1" applyAlignment="1">
      <alignment/>
    </xf>
    <xf numFmtId="3" fontId="10" fillId="0" borderId="107" xfId="0" applyNumberFormat="1" applyFont="1" applyFill="1" applyBorder="1" applyAlignment="1">
      <alignment/>
    </xf>
    <xf numFmtId="3" fontId="0" fillId="0" borderId="88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6" fontId="1" fillId="2" borderId="51" xfId="0" applyNumberFormat="1" applyFont="1" applyFill="1" applyBorder="1" applyAlignment="1">
      <alignment/>
    </xf>
    <xf numFmtId="166" fontId="1" fillId="0" borderId="51" xfId="0" applyNumberFormat="1" applyFont="1" applyBorder="1" applyAlignment="1">
      <alignment/>
    </xf>
    <xf numFmtId="3" fontId="10" fillId="0" borderId="66" xfId="0" applyNumberFormat="1" applyFont="1" applyFill="1" applyBorder="1" applyAlignment="1">
      <alignment/>
    </xf>
    <xf numFmtId="165" fontId="0" fillId="0" borderId="64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108" xfId="0" applyNumberFormat="1" applyBorder="1" applyAlignment="1">
      <alignment/>
    </xf>
    <xf numFmtId="0" fontId="11" fillId="4" borderId="35" xfId="0" applyFont="1" applyFill="1" applyBorder="1" applyAlignment="1">
      <alignment/>
    </xf>
    <xf numFmtId="0" fontId="11" fillId="4" borderId="12" xfId="0" applyFont="1" applyFill="1" applyBorder="1" applyAlignment="1">
      <alignment/>
    </xf>
    <xf numFmtId="0" fontId="0" fillId="4" borderId="34" xfId="0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/>
    </xf>
    <xf numFmtId="3" fontId="0" fillId="0" borderId="81" xfId="0" applyNumberFormat="1" applyFont="1" applyBorder="1" applyAlignment="1">
      <alignment/>
    </xf>
    <xf numFmtId="164" fontId="0" fillId="0" borderId="7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78" xfId="0" applyFont="1" applyBorder="1" applyAlignment="1">
      <alignment horizontal="center"/>
    </xf>
    <xf numFmtId="169" fontId="0" fillId="0" borderId="40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23" xfId="0" applyNumberFormat="1" applyBorder="1" applyAlignment="1">
      <alignment/>
    </xf>
    <xf numFmtId="166" fontId="1" fillId="2" borderId="46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9" fontId="0" fillId="0" borderId="41" xfId="0" applyNumberFormat="1" applyFont="1" applyBorder="1" applyAlignment="1">
      <alignment/>
    </xf>
    <xf numFmtId="169" fontId="0" fillId="0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3" fontId="10" fillId="0" borderId="110" xfId="0" applyNumberFormat="1" applyFont="1" applyFill="1" applyBorder="1" applyAlignment="1">
      <alignment/>
    </xf>
    <xf numFmtId="0" fontId="13" fillId="0" borderId="87" xfId="0" applyFont="1" applyFill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4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65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165" fontId="0" fillId="0" borderId="56" xfId="0" applyNumberFormat="1" applyFont="1" applyBorder="1" applyAlignment="1">
      <alignment horizontal="left"/>
    </xf>
    <xf numFmtId="165" fontId="0" fillId="0" borderId="79" xfId="0" applyNumberFormat="1" applyFont="1" applyBorder="1" applyAlignment="1">
      <alignment horizontal="left"/>
    </xf>
    <xf numFmtId="165" fontId="0" fillId="0" borderId="40" xfId="0" applyNumberFormat="1" applyFont="1" applyBorder="1" applyAlignment="1">
      <alignment horizontal="right"/>
    </xf>
    <xf numFmtId="0" fontId="0" fillId="0" borderId="38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111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166" fontId="1" fillId="5" borderId="99" xfId="0" applyNumberFormat="1" applyFont="1" applyFill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9" fillId="0" borderId="79" xfId="0" applyNumberFormat="1" applyFont="1" applyBorder="1" applyAlignment="1">
      <alignment/>
    </xf>
    <xf numFmtId="3" fontId="9" fillId="0" borderId="56" xfId="0" applyNumberFormat="1" applyFont="1" applyFill="1" applyBorder="1" applyAlignment="1">
      <alignment/>
    </xf>
    <xf numFmtId="169" fontId="9" fillId="0" borderId="56" xfId="0" applyNumberFormat="1" applyFont="1" applyBorder="1" applyAlignment="1">
      <alignment/>
    </xf>
    <xf numFmtId="169" fontId="9" fillId="0" borderId="80" xfId="0" applyNumberFormat="1" applyFont="1" applyBorder="1" applyAlignment="1">
      <alignment/>
    </xf>
    <xf numFmtId="165" fontId="9" fillId="0" borderId="6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6" xfId="0" applyFont="1" applyBorder="1" applyAlignment="1">
      <alignment horizontal="left"/>
    </xf>
    <xf numFmtId="0" fontId="9" fillId="0" borderId="117" xfId="0" applyFont="1" applyBorder="1" applyAlignment="1">
      <alignment horizontal="left"/>
    </xf>
    <xf numFmtId="169" fontId="9" fillId="0" borderId="116" xfId="0" applyNumberFormat="1" applyFont="1" applyBorder="1" applyAlignment="1">
      <alignment horizontal="left"/>
    </xf>
    <xf numFmtId="165" fontId="9" fillId="0" borderId="116" xfId="0" applyNumberFormat="1" applyFont="1" applyBorder="1" applyAlignment="1">
      <alignment horizontal="left"/>
    </xf>
    <xf numFmtId="165" fontId="9" fillId="0" borderId="118" xfId="0" applyNumberFormat="1" applyFont="1" applyBorder="1" applyAlignment="1">
      <alignment horizontal="left"/>
    </xf>
    <xf numFmtId="165" fontId="9" fillId="0" borderId="119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2" fontId="9" fillId="0" borderId="56" xfId="0" applyNumberFormat="1" applyFont="1" applyFill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9" xfId="0" applyNumberFormat="1" applyFont="1" applyFill="1" applyBorder="1" applyAlignment="1">
      <alignment/>
    </xf>
    <xf numFmtId="169" fontId="9" fillId="0" borderId="9" xfId="0" applyNumberFormat="1" applyFont="1" applyFill="1" applyBorder="1" applyAlignment="1">
      <alignment/>
    </xf>
    <xf numFmtId="169" fontId="9" fillId="0" borderId="87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9" fillId="0" borderId="24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9" fontId="9" fillId="0" borderId="23" xfId="0" applyNumberFormat="1" applyFont="1" applyBorder="1" applyAlignment="1">
      <alignment/>
    </xf>
    <xf numFmtId="165" fontId="9" fillId="0" borderId="79" xfId="0" applyNumberFormat="1" applyFont="1" applyBorder="1" applyAlignment="1">
      <alignment/>
    </xf>
    <xf numFmtId="165" fontId="9" fillId="0" borderId="6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0" fillId="0" borderId="40" xfId="0" applyNumberFormat="1" applyFont="1" applyBorder="1" applyAlignment="1">
      <alignment/>
    </xf>
    <xf numFmtId="1" fontId="0" fillId="0" borderId="56" xfId="0" applyNumberFormat="1" applyFont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46" xfId="0" applyBorder="1" applyAlignment="1">
      <alignment/>
    </xf>
    <xf numFmtId="3" fontId="1" fillId="0" borderId="47" xfId="0" applyNumberFormat="1" applyFont="1" applyBorder="1" applyAlignment="1">
      <alignment horizontal="right"/>
    </xf>
    <xf numFmtId="165" fontId="9" fillId="0" borderId="41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0" fontId="0" fillId="0" borderId="120" xfId="0" applyFont="1" applyBorder="1" applyAlignment="1">
      <alignment horizontal="right"/>
    </xf>
    <xf numFmtId="0" fontId="9" fillId="0" borderId="38" xfId="0" applyFont="1" applyFill="1" applyBorder="1" applyAlignment="1">
      <alignment horizontal="center"/>
    </xf>
    <xf numFmtId="165" fontId="0" fillId="0" borderId="7" xfId="0" applyNumberFormat="1" applyFont="1" applyBorder="1" applyAlignment="1">
      <alignment/>
    </xf>
    <xf numFmtId="0" fontId="14" fillId="0" borderId="38" xfId="0" applyFont="1" applyBorder="1" applyAlignment="1">
      <alignment horizontal="left"/>
    </xf>
    <xf numFmtId="3" fontId="0" fillId="0" borderId="3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5" fontId="0" fillId="0" borderId="9" xfId="0" applyNumberFormat="1" applyBorder="1" applyAlignment="1">
      <alignment/>
    </xf>
    <xf numFmtId="3" fontId="0" fillId="0" borderId="61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6" fillId="0" borderId="39" xfId="0" applyNumberFormat="1" applyFont="1" applyBorder="1" applyAlignment="1">
      <alignment horizontal="right"/>
    </xf>
    <xf numFmtId="3" fontId="15" fillId="0" borderId="41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166" fontId="16" fillId="0" borderId="99" xfId="0" applyNumberFormat="1" applyFont="1" applyBorder="1" applyAlignment="1">
      <alignment/>
    </xf>
    <xf numFmtId="166" fontId="16" fillId="0" borderId="99" xfId="0" applyNumberFormat="1" applyFont="1" applyBorder="1" applyAlignment="1">
      <alignment/>
    </xf>
    <xf numFmtId="3" fontId="15" fillId="0" borderId="99" xfId="0" applyNumberFormat="1" applyFont="1" applyBorder="1" applyAlignment="1">
      <alignment/>
    </xf>
    <xf numFmtId="166" fontId="17" fillId="0" borderId="121" xfId="0" applyNumberFormat="1" applyFont="1" applyBorder="1" applyAlignment="1">
      <alignment/>
    </xf>
    <xf numFmtId="166" fontId="15" fillId="0" borderId="121" xfId="0" applyNumberFormat="1" applyFont="1" applyBorder="1" applyAlignment="1">
      <alignment/>
    </xf>
    <xf numFmtId="3" fontId="15" fillId="0" borderId="121" xfId="0" applyNumberFormat="1" applyFont="1" applyBorder="1" applyAlignment="1">
      <alignment/>
    </xf>
    <xf numFmtId="166" fontId="0" fillId="0" borderId="122" xfId="0" applyNumberFormat="1" applyBorder="1" applyAlignment="1">
      <alignment/>
    </xf>
    <xf numFmtId="3" fontId="0" fillId="0" borderId="122" xfId="0" applyNumberFormat="1" applyBorder="1" applyAlignment="1">
      <alignment/>
    </xf>
    <xf numFmtId="166" fontId="16" fillId="0" borderId="99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165" fontId="0" fillId="0" borderId="85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165" fontId="0" fillId="0" borderId="63" xfId="0" applyNumberFormat="1" applyBorder="1" applyAlignment="1">
      <alignment/>
    </xf>
    <xf numFmtId="3" fontId="16" fillId="0" borderId="99" xfId="0" applyNumberFormat="1" applyFont="1" applyBorder="1" applyAlignment="1">
      <alignment/>
    </xf>
    <xf numFmtId="3" fontId="1" fillId="0" borderId="39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3" fontId="15" fillId="0" borderId="40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165" fontId="15" fillId="0" borderId="41" xfId="0" applyNumberFormat="1" applyFont="1" applyBorder="1" applyAlignment="1">
      <alignment/>
    </xf>
    <xf numFmtId="165" fontId="15" fillId="0" borderId="39" xfId="0" applyNumberFormat="1" applyFont="1" applyBorder="1" applyAlignment="1">
      <alignment/>
    </xf>
    <xf numFmtId="165" fontId="15" fillId="0" borderId="7" xfId="0" applyNumberFormat="1" applyFont="1" applyBorder="1" applyAlignment="1">
      <alignment/>
    </xf>
    <xf numFmtId="3" fontId="15" fillId="0" borderId="65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165" fontId="0" fillId="0" borderId="60" xfId="0" applyNumberFormat="1" applyBorder="1" applyAlignment="1">
      <alignment/>
    </xf>
    <xf numFmtId="164" fontId="0" fillId="0" borderId="3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0" borderId="65" xfId="0" applyFont="1" applyBorder="1" applyAlignment="1">
      <alignment horizontal="left"/>
    </xf>
    <xf numFmtId="166" fontId="1" fillId="3" borderId="99" xfId="0" applyNumberFormat="1" applyFont="1" applyFill="1" applyBorder="1" applyAlignment="1">
      <alignment/>
    </xf>
    <xf numFmtId="3" fontId="0" fillId="0" borderId="65" xfId="0" applyNumberFormat="1" applyFont="1" applyBorder="1" applyAlignment="1">
      <alignment/>
    </xf>
    <xf numFmtId="3" fontId="18" fillId="0" borderId="39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165" fontId="0" fillId="0" borderId="7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56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0" borderId="56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56" xfId="0" applyNumberFormat="1" applyFont="1" applyBorder="1" applyAlignment="1">
      <alignment/>
    </xf>
    <xf numFmtId="164" fontId="9" fillId="0" borderId="56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9" fontId="0" fillId="0" borderId="79" xfId="0" applyNumberFormat="1" applyFont="1" applyBorder="1" applyAlignment="1">
      <alignment/>
    </xf>
    <xf numFmtId="164" fontId="0" fillId="0" borderId="64" xfId="0" applyNumberFormat="1" applyFont="1" applyBorder="1" applyAlignment="1">
      <alignment/>
    </xf>
    <xf numFmtId="164" fontId="0" fillId="0" borderId="80" xfId="0" applyNumberFormat="1" applyFont="1" applyBorder="1" applyAlignment="1">
      <alignment/>
    </xf>
    <xf numFmtId="164" fontId="0" fillId="0" borderId="79" xfId="0" applyNumberFormat="1" applyFont="1" applyBorder="1" applyAlignment="1">
      <alignment horizontal="right"/>
    </xf>
    <xf numFmtId="164" fontId="0" fillId="0" borderId="56" xfId="0" applyNumberFormat="1" applyFont="1" applyFill="1" applyBorder="1" applyAlignment="1">
      <alignment/>
    </xf>
    <xf numFmtId="165" fontId="0" fillId="0" borderId="79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87" xfId="0" applyNumberFormat="1" applyBorder="1" applyAlignment="1">
      <alignment/>
    </xf>
    <xf numFmtId="165" fontId="9" fillId="0" borderId="65" xfId="0" applyNumberFormat="1" applyFont="1" applyBorder="1" applyAlignment="1">
      <alignment/>
    </xf>
    <xf numFmtId="165" fontId="0" fillId="0" borderId="117" xfId="0" applyNumberFormat="1" applyFont="1" applyBorder="1" applyAlignment="1">
      <alignment horizontal="right"/>
    </xf>
    <xf numFmtId="3" fontId="0" fillId="0" borderId="79" xfId="0" applyNumberFormat="1" applyBorder="1" applyAlignment="1">
      <alignment/>
    </xf>
    <xf numFmtId="169" fontId="0" fillId="0" borderId="41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1" fillId="0" borderId="12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0" fillId="0" borderId="74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left"/>
    </xf>
    <xf numFmtId="3" fontId="1" fillId="0" borderId="74" xfId="0" applyNumberFormat="1" applyFont="1" applyBorder="1" applyAlignment="1">
      <alignment/>
    </xf>
    <xf numFmtId="169" fontId="0" fillId="0" borderId="82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48" xfId="0" applyFont="1" applyBorder="1" applyAlignment="1">
      <alignment horizontal="right"/>
    </xf>
    <xf numFmtId="0" fontId="1" fillId="0" borderId="75" xfId="0" applyFont="1" applyBorder="1" applyAlignment="1">
      <alignment horizontal="left"/>
    </xf>
    <xf numFmtId="3" fontId="0" fillId="0" borderId="28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0" fontId="0" fillId="0" borderId="94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1" xfId="0" applyBorder="1" applyAlignment="1">
      <alignment horizontal="center"/>
    </xf>
    <xf numFmtId="3" fontId="0" fillId="0" borderId="123" xfId="0" applyNumberFormat="1" applyFont="1" applyBorder="1" applyAlignment="1">
      <alignment/>
    </xf>
    <xf numFmtId="165" fontId="0" fillId="0" borderId="82" xfId="0" applyNumberFormat="1" applyFont="1" applyBorder="1" applyAlignment="1">
      <alignment/>
    </xf>
    <xf numFmtId="165" fontId="0" fillId="0" borderId="82" xfId="0" applyNumberFormat="1" applyBorder="1" applyAlignment="1">
      <alignment/>
    </xf>
    <xf numFmtId="165" fontId="9" fillId="0" borderId="82" xfId="0" applyNumberFormat="1" applyFont="1" applyBorder="1" applyAlignment="1">
      <alignment/>
    </xf>
    <xf numFmtId="169" fontId="0" fillId="0" borderId="80" xfId="0" applyNumberFormat="1" applyBorder="1" applyAlignment="1">
      <alignment/>
    </xf>
    <xf numFmtId="0" fontId="0" fillId="0" borderId="42" xfId="0" applyFont="1" applyFill="1" applyBorder="1" applyAlignment="1">
      <alignment horizontal="center"/>
    </xf>
    <xf numFmtId="0" fontId="5" fillId="0" borderId="45" xfId="0" applyFont="1" applyBorder="1" applyAlignment="1">
      <alignment horizontal="left"/>
    </xf>
    <xf numFmtId="165" fontId="0" fillId="0" borderId="68" xfId="0" applyNumberFormat="1" applyBorder="1" applyAlignment="1">
      <alignment/>
    </xf>
    <xf numFmtId="0" fontId="14" fillId="0" borderId="18" xfId="0" applyFont="1" applyBorder="1" applyAlignment="1">
      <alignment horizontal="left"/>
    </xf>
    <xf numFmtId="165" fontId="9" fillId="0" borderId="39" xfId="0" applyNumberFormat="1" applyFont="1" applyBorder="1" applyAlignment="1">
      <alignment/>
    </xf>
    <xf numFmtId="165" fontId="9" fillId="0" borderId="56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9" fillId="0" borderId="79" xfId="0" applyNumberFormat="1" applyFont="1" applyBorder="1" applyAlignment="1">
      <alignment/>
    </xf>
    <xf numFmtId="165" fontId="0" fillId="0" borderId="94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9" fillId="0" borderId="56" xfId="0" applyNumberFormat="1" applyFont="1" applyBorder="1" applyAlignment="1">
      <alignment/>
    </xf>
    <xf numFmtId="166" fontId="1" fillId="0" borderId="124" xfId="0" applyNumberFormat="1" applyFont="1" applyBorder="1" applyAlignment="1">
      <alignment/>
    </xf>
    <xf numFmtId="166" fontId="1" fillId="0" borderId="125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67" xfId="0" applyNumberFormat="1" applyFont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89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5" fontId="0" fillId="0" borderId="68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9" fontId="0" fillId="0" borderId="58" xfId="0" applyNumberFormat="1" applyFont="1" applyBorder="1" applyAlignment="1">
      <alignment/>
    </xf>
    <xf numFmtId="169" fontId="0" fillId="0" borderId="89" xfId="0" applyNumberFormat="1" applyFont="1" applyBorder="1" applyAlignment="1">
      <alignment/>
    </xf>
    <xf numFmtId="169" fontId="0" fillId="0" borderId="79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79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169" fontId="9" fillId="0" borderId="41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169" fontId="1" fillId="0" borderId="3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165" fontId="0" fillId="0" borderId="61" xfId="0" applyNumberFormat="1" applyFont="1" applyBorder="1" applyAlignment="1">
      <alignment horizontal="right"/>
    </xf>
    <xf numFmtId="0" fontId="10" fillId="0" borderId="12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165" fontId="0" fillId="0" borderId="48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82" xfId="0" applyNumberFormat="1" applyFont="1" applyBorder="1" applyAlignment="1">
      <alignment/>
    </xf>
    <xf numFmtId="165" fontId="0" fillId="0" borderId="48" xfId="0" applyNumberFormat="1" applyFont="1" applyBorder="1" applyAlignment="1">
      <alignment horizontal="left"/>
    </xf>
    <xf numFmtId="165" fontId="1" fillId="0" borderId="106" xfId="0" applyNumberFormat="1" applyFont="1" applyBorder="1" applyAlignment="1">
      <alignment/>
    </xf>
    <xf numFmtId="165" fontId="1" fillId="0" borderId="57" xfId="0" applyNumberFormat="1" applyFont="1" applyBorder="1" applyAlignment="1">
      <alignment/>
    </xf>
    <xf numFmtId="165" fontId="1" fillId="0" borderId="82" xfId="0" applyNumberFormat="1" applyFont="1" applyBorder="1" applyAlignment="1">
      <alignment/>
    </xf>
    <xf numFmtId="165" fontId="1" fillId="0" borderId="106" xfId="0" applyNumberFormat="1" applyFont="1" applyBorder="1" applyAlignment="1">
      <alignment horizontal="right"/>
    </xf>
    <xf numFmtId="165" fontId="1" fillId="0" borderId="77" xfId="0" applyNumberFormat="1" applyFont="1" applyBorder="1" applyAlignment="1">
      <alignment/>
    </xf>
    <xf numFmtId="165" fontId="1" fillId="0" borderId="126" xfId="0" applyNumberFormat="1" applyFont="1" applyBorder="1" applyAlignment="1">
      <alignment/>
    </xf>
    <xf numFmtId="3" fontId="1" fillId="2" borderId="52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5" fillId="0" borderId="38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 horizontal="left"/>
    </xf>
    <xf numFmtId="169" fontId="1" fillId="0" borderId="15" xfId="0" applyNumberFormat="1" applyFont="1" applyBorder="1" applyAlignment="1">
      <alignment/>
    </xf>
    <xf numFmtId="169" fontId="0" fillId="0" borderId="38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9" fontId="1" fillId="0" borderId="120" xfId="0" applyNumberFormat="1" applyFont="1" applyBorder="1" applyAlignment="1">
      <alignment/>
    </xf>
    <xf numFmtId="165" fontId="0" fillId="0" borderId="57" xfId="0" applyNumberFormat="1" applyFont="1" applyBorder="1" applyAlignment="1">
      <alignment/>
    </xf>
    <xf numFmtId="169" fontId="0" fillId="0" borderId="42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65" fontId="0" fillId="0" borderId="94" xfId="0" applyNumberFormat="1" applyFont="1" applyFill="1" applyBorder="1" applyAlignment="1">
      <alignment horizontal="center"/>
    </xf>
    <xf numFmtId="165" fontId="0" fillId="0" borderId="87" xfId="0" applyNumberFormat="1" applyFont="1" applyFill="1" applyBorder="1" applyAlignment="1">
      <alignment horizontal="center"/>
    </xf>
    <xf numFmtId="165" fontId="0" fillId="0" borderId="91" xfId="0" applyNumberFormat="1" applyFont="1" applyFill="1" applyBorder="1" applyAlignment="1">
      <alignment horizontal="center"/>
    </xf>
    <xf numFmtId="0" fontId="5" fillId="0" borderId="89" xfId="0" applyFont="1" applyBorder="1" applyAlignment="1">
      <alignment horizontal="left"/>
    </xf>
    <xf numFmtId="166" fontId="1" fillId="0" borderId="127" xfId="0" applyNumberFormat="1" applyFont="1" applyBorder="1" applyAlignment="1">
      <alignment/>
    </xf>
    <xf numFmtId="0" fontId="11" fillId="4" borderId="78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3" fontId="10" fillId="0" borderId="113" xfId="0" applyNumberFormat="1" applyFont="1" applyFill="1" applyBorder="1" applyAlignment="1">
      <alignment/>
    </xf>
    <xf numFmtId="166" fontId="1" fillId="5" borderId="128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3" fontId="10" fillId="0" borderId="112" xfId="0" applyNumberFormat="1" applyFont="1" applyFill="1" applyBorder="1" applyAlignment="1">
      <alignment/>
    </xf>
    <xf numFmtId="165" fontId="0" fillId="3" borderId="129" xfId="0" applyNumberFormat="1" applyFont="1" applyFill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73" xfId="0" applyNumberFormat="1" applyFont="1" applyBorder="1" applyAlignment="1">
      <alignment/>
    </xf>
    <xf numFmtId="165" fontId="0" fillId="0" borderId="90" xfId="0" applyNumberFormat="1" applyFont="1" applyBorder="1" applyAlignment="1">
      <alignment/>
    </xf>
    <xf numFmtId="165" fontId="0" fillId="0" borderId="120" xfId="0" applyNumberFormat="1" applyFont="1" applyBorder="1" applyAlignment="1">
      <alignment/>
    </xf>
    <xf numFmtId="165" fontId="18" fillId="0" borderId="39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63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70" fontId="0" fillId="0" borderId="40" xfId="0" applyNumberFormat="1" applyFont="1" applyBorder="1" applyAlignment="1">
      <alignment/>
    </xf>
    <xf numFmtId="170" fontId="1" fillId="0" borderId="40" xfId="0" applyNumberFormat="1" applyFont="1" applyBorder="1" applyAlignment="1">
      <alignment/>
    </xf>
    <xf numFmtId="170" fontId="1" fillId="0" borderId="72" xfId="0" applyNumberFormat="1" applyFont="1" applyBorder="1" applyAlignment="1">
      <alignment/>
    </xf>
    <xf numFmtId="165" fontId="9" fillId="0" borderId="71" xfId="0" applyNumberFormat="1" applyFont="1" applyBorder="1" applyAlignment="1">
      <alignment/>
    </xf>
    <xf numFmtId="165" fontId="9" fillId="0" borderId="80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65" fontId="18" fillId="0" borderId="24" xfId="0" applyNumberFormat="1" applyFont="1" applyBorder="1" applyAlignment="1">
      <alignment/>
    </xf>
    <xf numFmtId="165" fontId="9" fillId="0" borderId="72" xfId="0" applyNumberFormat="1" applyFont="1" applyBorder="1" applyAlignment="1">
      <alignment/>
    </xf>
    <xf numFmtId="165" fontId="9" fillId="0" borderId="69" xfId="0" applyNumberFormat="1" applyFont="1" applyBorder="1" applyAlignment="1">
      <alignment/>
    </xf>
    <xf numFmtId="165" fontId="18" fillId="0" borderId="27" xfId="0" applyNumberFormat="1" applyFont="1" applyBorder="1" applyAlignment="1">
      <alignment/>
    </xf>
    <xf numFmtId="165" fontId="0" fillId="0" borderId="85" xfId="0" applyNumberFormat="1" applyBorder="1" applyAlignment="1">
      <alignment/>
    </xf>
    <xf numFmtId="165" fontId="0" fillId="0" borderId="130" xfId="0" applyNumberFormat="1" applyBorder="1" applyAlignment="1">
      <alignment/>
    </xf>
    <xf numFmtId="165" fontId="9" fillId="0" borderId="58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89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7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105" xfId="0" applyFont="1" applyBorder="1" applyAlignment="1">
      <alignment horizontal="centerContinuous"/>
    </xf>
    <xf numFmtId="0" fontId="1" fillId="0" borderId="75" xfId="0" applyFont="1" applyBorder="1" applyAlignment="1">
      <alignment horizontal="centerContinuous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48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10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76" xfId="0" applyFont="1" applyBorder="1" applyAlignment="1">
      <alignment horizontal="centerContinuous"/>
    </xf>
    <xf numFmtId="0" fontId="1" fillId="0" borderId="47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94" xfId="0" applyFont="1" applyBorder="1" applyAlignment="1">
      <alignment horizontal="left"/>
    </xf>
    <xf numFmtId="0" fontId="1" fillId="0" borderId="59" xfId="0" applyFont="1" applyBorder="1" applyAlignment="1">
      <alignment horizontal="centerContinuous"/>
    </xf>
    <xf numFmtId="0" fontId="1" fillId="0" borderId="7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" fillId="0" borderId="76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6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169" fontId="0" fillId="0" borderId="65" xfId="0" applyNumberFormat="1" applyFont="1" applyBorder="1" applyAlignment="1">
      <alignment/>
    </xf>
    <xf numFmtId="0" fontId="0" fillId="0" borderId="61" xfId="0" applyFont="1" applyBorder="1" applyAlignment="1">
      <alignment horizontal="left"/>
    </xf>
    <xf numFmtId="165" fontId="1" fillId="0" borderId="31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66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69" fontId="1" fillId="0" borderId="66" xfId="0" applyNumberFormat="1" applyFont="1" applyBorder="1" applyAlignment="1">
      <alignment/>
    </xf>
    <xf numFmtId="169" fontId="1" fillId="0" borderId="32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1" fillId="0" borderId="67" xfId="0" applyNumberFormat="1" applyFont="1" applyBorder="1" applyAlignment="1">
      <alignment/>
    </xf>
    <xf numFmtId="165" fontId="1" fillId="0" borderId="58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9" fontId="0" fillId="0" borderId="68" xfId="0" applyNumberFormat="1" applyFont="1" applyBorder="1" applyAlignment="1">
      <alignment/>
    </xf>
    <xf numFmtId="169" fontId="1" fillId="0" borderId="58" xfId="0" applyNumberFormat="1" applyFont="1" applyBorder="1" applyAlignment="1">
      <alignment/>
    </xf>
    <xf numFmtId="169" fontId="1" fillId="0" borderId="89" xfId="0" applyNumberFormat="1" applyFont="1" applyBorder="1" applyAlignment="1">
      <alignment/>
    </xf>
    <xf numFmtId="165" fontId="1" fillId="0" borderId="68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64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9" fontId="1" fillId="0" borderId="56" xfId="0" applyNumberFormat="1" applyFont="1" applyBorder="1" applyAlignment="1">
      <alignment/>
    </xf>
    <xf numFmtId="169" fontId="1" fillId="0" borderId="79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66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46" xfId="0" applyNumberFormat="1" applyFont="1" applyBorder="1" applyAlignment="1">
      <alignment horizontal="right"/>
    </xf>
    <xf numFmtId="165" fontId="1" fillId="0" borderId="89" xfId="0" applyNumberFormat="1" applyFont="1" applyBorder="1" applyAlignment="1">
      <alignment/>
    </xf>
    <xf numFmtId="169" fontId="1" fillId="0" borderId="68" xfId="0" applyNumberFormat="1" applyFont="1" applyBorder="1" applyAlignment="1">
      <alignment/>
    </xf>
    <xf numFmtId="169" fontId="1" fillId="0" borderId="44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9" fontId="1" fillId="0" borderId="22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169" fontId="1" fillId="0" borderId="80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80" xfId="0" applyNumberFormat="1" applyFont="1" applyBorder="1" applyAlignment="1">
      <alignment/>
    </xf>
    <xf numFmtId="165" fontId="1" fillId="0" borderId="79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9" fontId="1" fillId="0" borderId="65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5" fontId="1" fillId="0" borderId="71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5" fontId="1" fillId="0" borderId="84" xfId="0" applyNumberFormat="1" applyFont="1" applyBorder="1" applyAlignment="1">
      <alignment/>
    </xf>
    <xf numFmtId="165" fontId="1" fillId="0" borderId="73" xfId="0" applyNumberFormat="1" applyFont="1" applyBorder="1" applyAlignment="1">
      <alignment/>
    </xf>
    <xf numFmtId="165" fontId="1" fillId="0" borderId="72" xfId="0" applyNumberFormat="1" applyFont="1" applyBorder="1" applyAlignment="1">
      <alignment/>
    </xf>
    <xf numFmtId="165" fontId="1" fillId="0" borderId="90" xfId="0" applyNumberFormat="1" applyFont="1" applyBorder="1" applyAlignment="1">
      <alignment/>
    </xf>
    <xf numFmtId="169" fontId="1" fillId="0" borderId="73" xfId="0" applyNumberFormat="1" applyFont="1" applyBorder="1" applyAlignment="1">
      <alignment/>
    </xf>
    <xf numFmtId="169" fontId="1" fillId="0" borderId="70" xfId="0" applyNumberFormat="1" applyFont="1" applyBorder="1" applyAlignment="1">
      <alignment/>
    </xf>
    <xf numFmtId="169" fontId="1" fillId="0" borderId="72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169" fontId="1" fillId="0" borderId="84" xfId="0" applyNumberFormat="1" applyFont="1" applyBorder="1" applyAlignment="1">
      <alignment/>
    </xf>
    <xf numFmtId="169" fontId="1" fillId="0" borderId="90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106" xfId="0" applyNumberFormat="1" applyFont="1" applyFill="1" applyBorder="1" applyAlignment="1">
      <alignment/>
    </xf>
    <xf numFmtId="166" fontId="1" fillId="2" borderId="33" xfId="0" applyNumberFormat="1" applyFont="1" applyFill="1" applyBorder="1" applyAlignment="1">
      <alignment/>
    </xf>
    <xf numFmtId="166" fontId="1" fillId="2" borderId="51" xfId="0" applyNumberFormat="1" applyFont="1" applyFill="1" applyBorder="1" applyAlignment="1">
      <alignment/>
    </xf>
    <xf numFmtId="166" fontId="1" fillId="2" borderId="36" xfId="0" applyNumberFormat="1" applyFont="1" applyFill="1" applyBorder="1" applyAlignment="1">
      <alignment/>
    </xf>
    <xf numFmtId="166" fontId="1" fillId="2" borderId="34" xfId="0" applyNumberFormat="1" applyFont="1" applyFill="1" applyBorder="1" applyAlignment="1">
      <alignment/>
    </xf>
    <xf numFmtId="166" fontId="1" fillId="2" borderId="52" xfId="0" applyNumberFormat="1" applyFont="1" applyFill="1" applyBorder="1" applyAlignment="1">
      <alignment/>
    </xf>
    <xf numFmtId="166" fontId="1" fillId="2" borderId="50" xfId="0" applyNumberFormat="1" applyFont="1" applyFill="1" applyBorder="1" applyAlignment="1">
      <alignment/>
    </xf>
    <xf numFmtId="166" fontId="1" fillId="2" borderId="66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166" fontId="1" fillId="2" borderId="91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3" fontId="1" fillId="2" borderId="91" xfId="0" applyNumberFormat="1" applyFont="1" applyFill="1" applyBorder="1" applyAlignment="1">
      <alignment/>
    </xf>
    <xf numFmtId="166" fontId="1" fillId="2" borderId="13" xfId="0" applyNumberFormat="1" applyFont="1" applyFill="1" applyBorder="1" applyAlignment="1">
      <alignment/>
    </xf>
    <xf numFmtId="166" fontId="1" fillId="2" borderId="6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3" fontId="0" fillId="0" borderId="3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38" xfId="0" applyNumberFormat="1" applyFont="1" applyFill="1" applyBorder="1" applyAlignment="1">
      <alignment horizontal="left"/>
    </xf>
    <xf numFmtId="0" fontId="0" fillId="0" borderId="3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3" fontId="1" fillId="0" borderId="110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1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9" fillId="0" borderId="64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9" fontId="0" fillId="0" borderId="64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67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9" fontId="1" fillId="0" borderId="67" xfId="0" applyNumberFormat="1" applyFont="1" applyBorder="1" applyAlignment="1">
      <alignment/>
    </xf>
    <xf numFmtId="169" fontId="1" fillId="0" borderId="27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9" fontId="1" fillId="0" borderId="64" xfId="0" applyNumberFormat="1" applyFont="1" applyBorder="1" applyAlignment="1">
      <alignment/>
    </xf>
    <xf numFmtId="169" fontId="1" fillId="0" borderId="69" xfId="0" applyNumberFormat="1" applyFont="1" applyBorder="1" applyAlignment="1">
      <alignment/>
    </xf>
    <xf numFmtId="166" fontId="1" fillId="0" borderId="128" xfId="0" applyNumberFormat="1" applyFon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1" xfId="0" applyNumberFormat="1" applyBorder="1" applyAlignment="1">
      <alignment/>
    </xf>
    <xf numFmtId="3" fontId="18" fillId="0" borderId="40" xfId="0" applyNumberFormat="1" applyFont="1" applyBorder="1" applyAlignment="1">
      <alignment/>
    </xf>
    <xf numFmtId="3" fontId="15" fillId="0" borderId="128" xfId="0" applyNumberFormat="1" applyFont="1" applyBorder="1" applyAlignment="1">
      <alignment/>
    </xf>
    <xf numFmtId="3" fontId="15" fillId="0" borderId="132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9" fontId="0" fillId="0" borderId="28" xfId="0" applyNumberFormat="1" applyBorder="1" applyAlignment="1">
      <alignment/>
    </xf>
    <xf numFmtId="165" fontId="0" fillId="0" borderId="129" xfId="0" applyNumberFormat="1" applyBorder="1" applyAlignment="1">
      <alignment/>
    </xf>
    <xf numFmtId="0" fontId="1" fillId="0" borderId="17" xfId="0" applyFont="1" applyBorder="1" applyAlignment="1">
      <alignment horizontal="centerContinuous"/>
    </xf>
    <xf numFmtId="165" fontId="0" fillId="0" borderId="39" xfId="0" applyNumberFormat="1" applyFont="1" applyBorder="1" applyAlignment="1">
      <alignment/>
    </xf>
    <xf numFmtId="165" fontId="0" fillId="0" borderId="49" xfId="0" applyNumberFormat="1" applyFont="1" applyBorder="1" applyAlignment="1">
      <alignment horizontal="right"/>
    </xf>
    <xf numFmtId="169" fontId="0" fillId="0" borderId="43" xfId="0" applyNumberFormat="1" applyFont="1" applyBorder="1" applyAlignment="1">
      <alignment/>
    </xf>
    <xf numFmtId="3" fontId="15" fillId="0" borderId="133" xfId="0" applyNumberFormat="1" applyFont="1" applyBorder="1" applyAlignment="1">
      <alignment/>
    </xf>
    <xf numFmtId="3" fontId="15" fillId="0" borderId="134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0" fillId="0" borderId="65" xfId="0" applyNumberFormat="1" applyFont="1" applyFill="1" applyBorder="1" applyAlignment="1">
      <alignment/>
    </xf>
    <xf numFmtId="165" fontId="0" fillId="0" borderId="6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135" xfId="0" applyNumberFormat="1" applyFont="1" applyBorder="1" applyAlignment="1">
      <alignment/>
    </xf>
    <xf numFmtId="0" fontId="0" fillId="0" borderId="119" xfId="0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0" fontId="0" fillId="0" borderId="135" xfId="0" applyFont="1" applyBorder="1" applyAlignment="1">
      <alignment horizontal="left"/>
    </xf>
    <xf numFmtId="0" fontId="0" fillId="0" borderId="136" xfId="0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165" fontId="0" fillId="0" borderId="49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9" xfId="0" applyNumberFormat="1" applyFont="1" applyBorder="1" applyAlignment="1">
      <alignment horizontal="right"/>
    </xf>
    <xf numFmtId="165" fontId="0" fillId="0" borderId="61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19" fillId="0" borderId="38" xfId="0" applyFont="1" applyFill="1" applyBorder="1" applyAlignment="1">
      <alignment horizontal="center"/>
    </xf>
    <xf numFmtId="0" fontId="20" fillId="0" borderId="38" xfId="0" applyNumberFormat="1" applyFont="1" applyBorder="1" applyAlignment="1">
      <alignment horizontal="left"/>
    </xf>
    <xf numFmtId="3" fontId="19" fillId="0" borderId="7" xfId="0" applyNumberFormat="1" applyFont="1" applyBorder="1" applyAlignment="1">
      <alignment/>
    </xf>
    <xf numFmtId="165" fontId="19" fillId="0" borderId="41" xfId="0" applyNumberFormat="1" applyFont="1" applyBorder="1" applyAlignment="1">
      <alignment/>
    </xf>
    <xf numFmtId="165" fontId="19" fillId="0" borderId="56" xfId="0" applyNumberFormat="1" applyFont="1" applyBorder="1" applyAlignment="1">
      <alignment/>
    </xf>
    <xf numFmtId="165" fontId="19" fillId="0" borderId="65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5" fontId="19" fillId="0" borderId="7" xfId="0" applyNumberFormat="1" applyFont="1" applyBorder="1" applyAlignment="1">
      <alignment/>
    </xf>
    <xf numFmtId="169" fontId="19" fillId="0" borderId="56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169" fontId="19" fillId="0" borderId="23" xfId="0" applyNumberFormat="1" applyFont="1" applyBorder="1" applyAlignment="1">
      <alignment/>
    </xf>
    <xf numFmtId="165" fontId="19" fillId="0" borderId="82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165" fontId="19" fillId="0" borderId="38" xfId="0" applyNumberFormat="1" applyFont="1" applyBorder="1" applyAlignment="1">
      <alignment/>
    </xf>
    <xf numFmtId="165" fontId="19" fillId="0" borderId="79" xfId="0" applyNumberFormat="1" applyFont="1" applyBorder="1" applyAlignment="1">
      <alignment/>
    </xf>
    <xf numFmtId="165" fontId="19" fillId="0" borderId="40" xfId="0" applyNumberFormat="1" applyFont="1" applyBorder="1" applyAlignment="1">
      <alignment/>
    </xf>
    <xf numFmtId="169" fontId="19" fillId="0" borderId="56" xfId="0" applyNumberFormat="1" applyFont="1" applyBorder="1" applyAlignment="1">
      <alignment/>
    </xf>
    <xf numFmtId="165" fontId="19" fillId="0" borderId="63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165" fontId="19" fillId="0" borderId="80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165" fontId="19" fillId="0" borderId="56" xfId="0" applyNumberFormat="1" applyFont="1" applyBorder="1" applyAlignment="1">
      <alignment/>
    </xf>
    <xf numFmtId="165" fontId="19" fillId="0" borderId="64" xfId="0" applyNumberFormat="1" applyFont="1" applyBorder="1" applyAlignment="1">
      <alignment/>
    </xf>
    <xf numFmtId="165" fontId="19" fillId="0" borderId="41" xfId="0" applyNumberFormat="1" applyFont="1" applyBorder="1" applyAlignment="1">
      <alignment/>
    </xf>
    <xf numFmtId="169" fontId="19" fillId="0" borderId="80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3" fontId="10" fillId="0" borderId="114" xfId="0" applyNumberFormat="1" applyFont="1" applyFill="1" applyBorder="1" applyAlignment="1">
      <alignment/>
    </xf>
    <xf numFmtId="3" fontId="10" fillId="0" borderId="111" xfId="0" applyNumberFormat="1" applyFont="1" applyFill="1" applyBorder="1" applyAlignment="1">
      <alignment/>
    </xf>
    <xf numFmtId="165" fontId="19" fillId="0" borderId="7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169" fontId="19" fillId="0" borderId="23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5" fontId="19" fillId="0" borderId="82" xfId="0" applyNumberFormat="1" applyFont="1" applyBorder="1" applyAlignment="1">
      <alignment/>
    </xf>
    <xf numFmtId="165" fontId="19" fillId="0" borderId="41" xfId="0" applyNumberFormat="1" applyFont="1" applyBorder="1" applyAlignment="1">
      <alignment/>
    </xf>
    <xf numFmtId="165" fontId="19" fillId="0" borderId="64" xfId="0" applyNumberFormat="1" applyFont="1" applyBorder="1" applyAlignment="1">
      <alignment/>
    </xf>
    <xf numFmtId="169" fontId="19" fillId="0" borderId="82" xfId="0" applyNumberFormat="1" applyFont="1" applyBorder="1" applyAlignment="1">
      <alignment/>
    </xf>
    <xf numFmtId="165" fontId="19" fillId="0" borderId="38" xfId="0" applyNumberFormat="1" applyFont="1" applyBorder="1" applyAlignment="1">
      <alignment/>
    </xf>
    <xf numFmtId="165" fontId="19" fillId="0" borderId="79" xfId="0" applyNumberFormat="1" applyFont="1" applyBorder="1" applyAlignment="1">
      <alignment/>
    </xf>
    <xf numFmtId="169" fontId="19" fillId="0" borderId="56" xfId="0" applyNumberFormat="1" applyFont="1" applyBorder="1" applyAlignment="1">
      <alignment/>
    </xf>
    <xf numFmtId="165" fontId="19" fillId="0" borderId="6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164" fontId="19" fillId="0" borderId="64" xfId="0" applyNumberFormat="1" applyFont="1" applyBorder="1" applyAlignment="1">
      <alignment/>
    </xf>
    <xf numFmtId="169" fontId="19" fillId="0" borderId="79" xfId="0" applyNumberFormat="1" applyFont="1" applyBorder="1" applyAlignment="1">
      <alignment/>
    </xf>
    <xf numFmtId="165" fontId="19" fillId="0" borderId="39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2" fontId="19" fillId="0" borderId="56" xfId="0" applyNumberFormat="1" applyFont="1" applyBorder="1" applyAlignment="1">
      <alignment/>
    </xf>
    <xf numFmtId="169" fontId="19" fillId="0" borderId="38" xfId="0" applyNumberFormat="1" applyFont="1" applyBorder="1" applyAlignment="1">
      <alignment/>
    </xf>
    <xf numFmtId="165" fontId="19" fillId="0" borderId="79" xfId="0" applyNumberFormat="1" applyFont="1" applyBorder="1" applyAlignment="1">
      <alignment/>
    </xf>
    <xf numFmtId="169" fontId="19" fillId="0" borderId="6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65" fontId="19" fillId="0" borderId="87" xfId="0" applyNumberFormat="1" applyFont="1" applyBorder="1" applyAlignment="1">
      <alignment/>
    </xf>
    <xf numFmtId="164" fontId="19" fillId="0" borderId="3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165" fontId="19" fillId="0" borderId="18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165" fontId="19" fillId="0" borderId="49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4" fontId="19" fillId="0" borderId="49" xfId="0" applyNumberFormat="1" applyFont="1" applyBorder="1" applyAlignment="1">
      <alignment/>
    </xf>
    <xf numFmtId="169" fontId="19" fillId="0" borderId="37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165" fontId="19" fillId="0" borderId="87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94" xfId="0" applyNumberFormat="1" applyBorder="1" applyAlignment="1">
      <alignment/>
    </xf>
    <xf numFmtId="165" fontId="0" fillId="0" borderId="59" xfId="0" applyNumberFormat="1" applyBorder="1" applyAlignment="1">
      <alignment/>
    </xf>
    <xf numFmtId="0" fontId="19" fillId="0" borderId="137" xfId="0" applyFont="1" applyFill="1" applyBorder="1" applyAlignment="1">
      <alignment/>
    </xf>
    <xf numFmtId="165" fontId="19" fillId="0" borderId="137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138" xfId="0" applyFont="1" applyFill="1" applyBorder="1" applyAlignment="1">
      <alignment/>
    </xf>
    <xf numFmtId="165" fontId="19" fillId="0" borderId="138" xfId="0" applyNumberFormat="1" applyFont="1" applyBorder="1" applyAlignment="1">
      <alignment/>
    </xf>
    <xf numFmtId="3" fontId="19" fillId="0" borderId="138" xfId="0" applyNumberFormat="1" applyFont="1" applyBorder="1" applyAlignment="1">
      <alignment/>
    </xf>
    <xf numFmtId="0" fontId="0" fillId="0" borderId="139" xfId="0" applyBorder="1" applyAlignment="1">
      <alignment/>
    </xf>
    <xf numFmtId="165" fontId="0" fillId="0" borderId="139" xfId="0" applyNumberFormat="1" applyBorder="1" applyAlignment="1">
      <alignment/>
    </xf>
    <xf numFmtId="165" fontId="0" fillId="0" borderId="140" xfId="0" applyNumberFormat="1" applyBorder="1" applyAlignment="1">
      <alignment/>
    </xf>
    <xf numFmtId="165" fontId="0" fillId="0" borderId="141" xfId="0" applyNumberFormat="1" applyBorder="1" applyAlignment="1">
      <alignment/>
    </xf>
    <xf numFmtId="165" fontId="0" fillId="0" borderId="142" xfId="0" applyNumberFormat="1" applyBorder="1" applyAlignment="1">
      <alignment/>
    </xf>
    <xf numFmtId="165" fontId="0" fillId="0" borderId="143" xfId="0" applyNumberFormat="1" applyBorder="1" applyAlignment="1">
      <alignment/>
    </xf>
    <xf numFmtId="165" fontId="0" fillId="0" borderId="144" xfId="0" applyNumberFormat="1" applyBorder="1" applyAlignment="1">
      <alignment/>
    </xf>
    <xf numFmtId="165" fontId="0" fillId="0" borderId="145" xfId="0" applyNumberFormat="1" applyBorder="1" applyAlignment="1">
      <alignment/>
    </xf>
    <xf numFmtId="0" fontId="19" fillId="0" borderId="146" xfId="0" applyFont="1" applyFill="1" applyBorder="1" applyAlignment="1">
      <alignment/>
    </xf>
    <xf numFmtId="165" fontId="0" fillId="0" borderId="147" xfId="0" applyNumberFormat="1" applyBorder="1" applyAlignment="1">
      <alignment/>
    </xf>
    <xf numFmtId="165" fontId="19" fillId="0" borderId="147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0" fontId="19" fillId="0" borderId="147" xfId="0" applyFont="1" applyFill="1" applyBorder="1" applyAlignment="1">
      <alignment/>
    </xf>
    <xf numFmtId="165" fontId="0" fillId="0" borderId="58" xfId="0" applyNumberFormat="1" applyBorder="1" applyAlignment="1">
      <alignment/>
    </xf>
    <xf numFmtId="169" fontId="0" fillId="0" borderId="63" xfId="0" applyNumberForma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79" xfId="0" applyNumberFormat="1" applyFont="1" applyBorder="1" applyAlignment="1">
      <alignment/>
    </xf>
    <xf numFmtId="165" fontId="9" fillId="0" borderId="90" xfId="0" applyNumberFormat="1" applyFont="1" applyBorder="1" applyAlignment="1">
      <alignment/>
    </xf>
    <xf numFmtId="165" fontId="9" fillId="0" borderId="120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0" fontId="9" fillId="0" borderId="38" xfId="0" applyNumberFormat="1" applyFont="1" applyFill="1" applyBorder="1" applyAlignment="1">
      <alignment horizontal="center"/>
    </xf>
    <xf numFmtId="0" fontId="14" fillId="0" borderId="38" xfId="0" applyNumberFormat="1" applyFont="1" applyBorder="1" applyAlignment="1">
      <alignment horizontal="left"/>
    </xf>
    <xf numFmtId="0" fontId="0" fillId="0" borderId="38" xfId="0" applyNumberFormat="1" applyFont="1" applyFill="1" applyBorder="1" applyAlignment="1">
      <alignment horizontal="center"/>
    </xf>
    <xf numFmtId="0" fontId="5" fillId="0" borderId="38" xfId="0" applyNumberFormat="1" applyFont="1" applyBorder="1" applyAlignment="1">
      <alignment horizontal="left"/>
    </xf>
    <xf numFmtId="164" fontId="0" fillId="0" borderId="40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77" xfId="0" applyNumberFormat="1" applyFont="1" applyBorder="1" applyAlignment="1">
      <alignment/>
    </xf>
    <xf numFmtId="3" fontId="0" fillId="0" borderId="82" xfId="0" applyNumberFormat="1" applyFont="1" applyFill="1" applyBorder="1" applyAlignment="1">
      <alignment/>
    </xf>
    <xf numFmtId="169" fontId="0" fillId="0" borderId="82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9" fillId="0" borderId="24" xfId="0" applyNumberFormat="1" applyFont="1" applyBorder="1" applyAlignment="1">
      <alignment/>
    </xf>
    <xf numFmtId="164" fontId="19" fillId="0" borderId="38" xfId="0" applyNumberFormat="1" applyFont="1" applyBorder="1" applyAlignment="1">
      <alignment/>
    </xf>
    <xf numFmtId="0" fontId="5" fillId="0" borderId="18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169" fontId="9" fillId="0" borderId="79" xfId="0" applyNumberFormat="1" applyFont="1" applyBorder="1" applyAlignment="1">
      <alignment/>
    </xf>
    <xf numFmtId="169" fontId="9" fillId="0" borderId="64" xfId="0" applyNumberFormat="1" applyFont="1" applyBorder="1" applyAlignment="1">
      <alignment/>
    </xf>
    <xf numFmtId="0" fontId="9" fillId="0" borderId="18" xfId="0" applyFont="1" applyFill="1" applyBorder="1" applyAlignment="1">
      <alignment horizontal="center"/>
    </xf>
    <xf numFmtId="169" fontId="9" fillId="0" borderId="24" xfId="0" applyNumberFormat="1" applyFont="1" applyBorder="1" applyAlignment="1">
      <alignment/>
    </xf>
    <xf numFmtId="169" fontId="9" fillId="0" borderId="63" xfId="0" applyNumberFormat="1" applyFont="1" applyBorder="1" applyAlignment="1">
      <alignment/>
    </xf>
    <xf numFmtId="166" fontId="1" fillId="2" borderId="46" xfId="0" applyNumberFormat="1" applyFont="1" applyFill="1" applyBorder="1" applyAlignment="1">
      <alignment/>
    </xf>
    <xf numFmtId="165" fontId="0" fillId="0" borderId="131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165" fontId="18" fillId="0" borderId="40" xfId="0" applyNumberFormat="1" applyFont="1" applyBorder="1" applyAlignment="1">
      <alignment/>
    </xf>
    <xf numFmtId="165" fontId="18" fillId="0" borderId="64" xfId="0" applyNumberFormat="1" applyFont="1" applyBorder="1" applyAlignment="1">
      <alignment/>
    </xf>
    <xf numFmtId="165" fontId="18" fillId="0" borderId="56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9" fillId="0" borderId="44" xfId="0" applyNumberFormat="1" applyFont="1" applyBorder="1" applyAlignment="1">
      <alignment/>
    </xf>
    <xf numFmtId="165" fontId="9" fillId="0" borderId="67" xfId="0" applyNumberFormat="1" applyFont="1" applyBorder="1" applyAlignment="1">
      <alignment/>
    </xf>
    <xf numFmtId="165" fontId="9" fillId="0" borderId="68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165" fontId="9" fillId="0" borderId="89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0" fontId="21" fillId="0" borderId="0" xfId="0" applyFont="1" applyAlignment="1">
      <alignment horizontal="left"/>
    </xf>
    <xf numFmtId="165" fontId="0" fillId="0" borderId="23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5" fontId="18" fillId="0" borderId="23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165" fontId="0" fillId="0" borderId="69" xfId="0" applyNumberFormat="1" applyFont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90" xfId="0" applyNumberFormat="1" applyFont="1" applyBorder="1" applyAlignment="1">
      <alignment/>
    </xf>
    <xf numFmtId="165" fontId="18" fillId="0" borderId="22" xfId="0" applyNumberFormat="1" applyFont="1" applyBorder="1" applyAlignment="1">
      <alignment/>
    </xf>
    <xf numFmtId="165" fontId="18" fillId="0" borderId="7" xfId="0" applyNumberFormat="1" applyFont="1" applyBorder="1" applyAlignment="1">
      <alignment/>
    </xf>
    <xf numFmtId="165" fontId="18" fillId="0" borderId="63" xfId="0" applyNumberFormat="1" applyFont="1" applyBorder="1" applyAlignment="1">
      <alignment/>
    </xf>
    <xf numFmtId="165" fontId="8" fillId="0" borderId="23" xfId="0" applyNumberFormat="1" applyFont="1" applyBorder="1" applyAlignment="1">
      <alignment/>
    </xf>
    <xf numFmtId="165" fontId="8" fillId="0" borderId="65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165" fontId="22" fillId="0" borderId="24" xfId="0" applyNumberFormat="1" applyFont="1" applyBorder="1" applyAlignment="1">
      <alignment/>
    </xf>
    <xf numFmtId="165" fontId="22" fillId="0" borderId="27" xfId="0" applyNumberFormat="1" applyFont="1" applyBorder="1" applyAlignment="1">
      <alignment/>
    </xf>
    <xf numFmtId="165" fontId="8" fillId="0" borderId="63" xfId="0" applyNumberFormat="1" applyFont="1" applyBorder="1" applyAlignment="1">
      <alignment/>
    </xf>
    <xf numFmtId="165" fontId="22" fillId="0" borderId="23" xfId="0" applyNumberFormat="1" applyFont="1" applyBorder="1" applyAlignment="1">
      <alignment/>
    </xf>
    <xf numFmtId="165" fontId="8" fillId="0" borderId="56" xfId="0" applyNumberFormat="1" applyFont="1" applyBorder="1" applyAlignment="1">
      <alignment/>
    </xf>
    <xf numFmtId="165" fontId="22" fillId="0" borderId="22" xfId="0" applyNumberFormat="1" applyFont="1" applyBorder="1" applyAlignment="1">
      <alignment/>
    </xf>
    <xf numFmtId="165" fontId="22" fillId="0" borderId="7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80" xfId="0" applyNumberFormat="1" applyFont="1" applyBorder="1" applyAlignment="1">
      <alignment/>
    </xf>
    <xf numFmtId="165" fontId="8" fillId="0" borderId="38" xfId="0" applyNumberFormat="1" applyFont="1" applyBorder="1" applyAlignment="1">
      <alignment/>
    </xf>
    <xf numFmtId="165" fontId="22" fillId="0" borderId="39" xfId="0" applyNumberFormat="1" applyFont="1" applyBorder="1" applyAlignment="1">
      <alignment/>
    </xf>
    <xf numFmtId="165" fontId="0" fillId="0" borderId="105" xfId="0" applyNumberFormat="1" applyFont="1" applyBorder="1" applyAlignment="1">
      <alignment/>
    </xf>
    <xf numFmtId="165" fontId="18" fillId="0" borderId="44" xfId="0" applyNumberFormat="1" applyFont="1" applyBorder="1" applyAlignment="1">
      <alignment/>
    </xf>
    <xf numFmtId="165" fontId="18" fillId="0" borderId="67" xfId="0" applyNumberFormat="1" applyFont="1" applyBorder="1" applyAlignment="1">
      <alignment/>
    </xf>
    <xf numFmtId="165" fontId="18" fillId="0" borderId="72" xfId="0" applyNumberFormat="1" applyFont="1" applyBorder="1" applyAlignment="1">
      <alignment/>
    </xf>
    <xf numFmtId="165" fontId="18" fillId="0" borderId="69" xfId="0" applyNumberFormat="1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0" fillId="0" borderId="9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9" fontId="0" fillId="0" borderId="8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165" fontId="0" fillId="0" borderId="69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9" fontId="0" fillId="0" borderId="7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23" fillId="0" borderId="147" xfId="0" applyNumberFormat="1" applyFont="1" applyFill="1" applyBorder="1" applyAlignment="1">
      <alignment/>
    </xf>
    <xf numFmtId="164" fontId="8" fillId="0" borderId="80" xfId="0" applyNumberFormat="1" applyFont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5" fontId="9" fillId="0" borderId="70" xfId="0" applyNumberFormat="1" applyFont="1" applyBorder="1" applyAlignment="1">
      <alignment/>
    </xf>
    <xf numFmtId="165" fontId="9" fillId="0" borderId="84" xfId="0" applyNumberFormat="1" applyFont="1" applyBorder="1" applyAlignment="1">
      <alignment/>
    </xf>
    <xf numFmtId="170" fontId="0" fillId="0" borderId="72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66" fontId="24" fillId="0" borderId="99" xfId="0" applyNumberFormat="1" applyFont="1" applyBorder="1" applyAlignment="1">
      <alignment/>
    </xf>
    <xf numFmtId="0" fontId="11" fillId="0" borderId="35" xfId="0" applyFont="1" applyFill="1" applyBorder="1" applyAlignment="1">
      <alignment/>
    </xf>
    <xf numFmtId="165" fontId="0" fillId="0" borderId="101" xfId="0" applyNumberFormat="1" applyFont="1" applyFill="1" applyBorder="1" applyAlignment="1">
      <alignment horizontal="centerContinuous"/>
    </xf>
    <xf numFmtId="165" fontId="0" fillId="0" borderId="103" xfId="0" applyNumberFormat="1" applyFont="1" applyFill="1" applyBorder="1" applyAlignment="1">
      <alignment horizontal="centerContinuous"/>
    </xf>
    <xf numFmtId="0" fontId="11" fillId="0" borderId="12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66" fontId="1" fillId="0" borderId="99" xfId="0" applyNumberFormat="1" applyFont="1" applyBorder="1" applyAlignment="1">
      <alignment/>
    </xf>
    <xf numFmtId="166" fontId="1" fillId="0" borderId="99" xfId="0" applyNumberFormat="1" applyFont="1" applyFill="1" applyBorder="1" applyAlignment="1">
      <alignment/>
    </xf>
    <xf numFmtId="165" fontId="0" fillId="5" borderId="101" xfId="0" applyNumberFormat="1" applyFont="1" applyFill="1" applyBorder="1" applyAlignment="1">
      <alignment horizontal="center"/>
    </xf>
    <xf numFmtId="0" fontId="12" fillId="5" borderId="102" xfId="0" applyFont="1" applyFill="1" applyBorder="1" applyAlignment="1">
      <alignment horizontal="center"/>
    </xf>
    <xf numFmtId="0" fontId="12" fillId="5" borderId="103" xfId="0" applyFont="1" applyFill="1" applyBorder="1" applyAlignment="1">
      <alignment horizontal="center"/>
    </xf>
    <xf numFmtId="165" fontId="0" fillId="5" borderId="102" xfId="0" applyNumberFormat="1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0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123"/>
  <sheetViews>
    <sheetView workbookViewId="0" topLeftCell="A2">
      <pane xSplit="2" ySplit="13" topLeftCell="F15" activePane="bottomRight" state="frozen"/>
      <selection pane="topLeft" activeCell="E84" sqref="E84"/>
      <selection pane="topRight" activeCell="E84" sqref="E84"/>
      <selection pane="bottomLeft" activeCell="E84" sqref="E84"/>
      <selection pane="bottomRight" activeCell="X84" sqref="X84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hidden="1" customWidth="1"/>
    <col min="9" max="9" width="9.00390625" style="0" hidden="1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customWidth="1"/>
    <col min="25" max="25" width="10.75390625" style="0" customWidth="1"/>
    <col min="26" max="26" width="10.125" style="0" hidden="1" customWidth="1"/>
    <col min="27" max="27" width="9.00390625" style="0" hidden="1" customWidth="1"/>
    <col min="28" max="28" width="9.75390625" style="0" customWidth="1"/>
    <col min="29" max="29" width="10.75390625" style="0" hidden="1" customWidth="1"/>
    <col min="30" max="30" width="10.125" style="0" hidden="1" customWidth="1"/>
    <col min="32" max="32" width="7.875" style="0" customWidth="1"/>
    <col min="33" max="34" width="7.375" style="0" customWidth="1"/>
    <col min="35" max="35" width="7.875" style="0" customWidth="1"/>
  </cols>
  <sheetData>
    <row r="2" ht="12.75" hidden="1"/>
    <row r="3" ht="12.75" hidden="1"/>
    <row r="4" ht="18" hidden="1">
      <c r="AA4" s="95"/>
    </row>
    <row r="5" ht="12.75">
      <c r="L5" t="s">
        <v>48</v>
      </c>
    </row>
    <row r="6" spans="2:19" s="24" customFormat="1" ht="18">
      <c r="B6" s="106"/>
      <c r="D6" s="106"/>
      <c r="E6" s="106"/>
      <c r="F6" s="106"/>
      <c r="G6" s="106"/>
      <c r="H6" s="237"/>
      <c r="I6"/>
      <c r="J6" s="106" t="s">
        <v>194</v>
      </c>
      <c r="R6" s="107"/>
      <c r="S6" s="107"/>
    </row>
    <row r="7" spans="2:22" ht="18">
      <c r="B7" s="7"/>
      <c r="C7" s="6"/>
      <c r="D7" s="106"/>
      <c r="E7" s="106"/>
      <c r="F7" s="106"/>
      <c r="G7" s="106"/>
      <c r="H7" s="24"/>
      <c r="J7" s="106"/>
      <c r="K7" s="24"/>
      <c r="L7" s="107"/>
      <c r="M7" s="107"/>
      <c r="N7" s="107"/>
      <c r="O7" s="107"/>
      <c r="P7" s="107"/>
      <c r="Q7" s="107"/>
      <c r="R7" s="107"/>
      <c r="S7" s="107"/>
      <c r="T7" s="107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6" t="s">
        <v>51</v>
      </c>
      <c r="U9" s="167"/>
      <c r="V9" s="183"/>
      <c r="W9" s="200" t="s">
        <v>4</v>
      </c>
      <c r="X9" s="318" t="s">
        <v>120</v>
      </c>
      <c r="Y9" s="11"/>
      <c r="Z9" s="11"/>
      <c r="AA9" s="11"/>
      <c r="AB9" s="440" t="s">
        <v>73</v>
      </c>
      <c r="AC9" s="517"/>
      <c r="AD9" s="517"/>
      <c r="AE9" s="608" t="s">
        <v>70</v>
      </c>
      <c r="AF9" s="241"/>
      <c r="AG9" s="373"/>
      <c r="AH9" s="242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2"/>
      <c r="C10" s="33"/>
      <c r="D10" s="487" t="s">
        <v>84</v>
      </c>
      <c r="E10" s="488"/>
      <c r="F10" s="489"/>
      <c r="G10" s="489"/>
      <c r="H10" s="493"/>
      <c r="I10" s="494"/>
      <c r="J10" s="506"/>
      <c r="K10" s="549"/>
      <c r="L10" s="478"/>
      <c r="M10" s="478"/>
      <c r="N10" s="478"/>
      <c r="O10" s="479"/>
      <c r="P10" s="479"/>
      <c r="Q10" s="479"/>
      <c r="R10" s="479"/>
      <c r="S10" s="480"/>
      <c r="T10" s="481"/>
      <c r="U10" s="482"/>
      <c r="V10" s="483"/>
      <c r="W10" s="268"/>
      <c r="X10" s="481"/>
      <c r="Y10" s="484"/>
      <c r="Z10" s="484"/>
      <c r="AA10" s="484"/>
      <c r="AB10" s="507"/>
      <c r="AC10" s="485"/>
      <c r="AD10" s="363"/>
      <c r="AE10" s="363"/>
      <c r="AF10" s="69"/>
      <c r="AG10" s="69"/>
      <c r="AH10" s="486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5" t="s">
        <v>16</v>
      </c>
      <c r="D11" s="490" t="s">
        <v>85</v>
      </c>
      <c r="E11" s="491"/>
      <c r="F11" s="565"/>
      <c r="G11" s="1415" t="s">
        <v>108</v>
      </c>
      <c r="H11" s="1416"/>
      <c r="I11" s="1417"/>
      <c r="J11" s="582"/>
      <c r="K11" s="560" t="s">
        <v>105</v>
      </c>
      <c r="L11" s="546" t="s">
        <v>84</v>
      </c>
      <c r="M11" s="544"/>
      <c r="N11" s="545"/>
      <c r="O11" s="17" t="s">
        <v>8</v>
      </c>
      <c r="P11" s="177" t="s">
        <v>9</v>
      </c>
      <c r="Q11" s="505" t="s">
        <v>10</v>
      </c>
      <c r="R11" s="598" t="s">
        <v>10</v>
      </c>
      <c r="S11" s="143" t="s">
        <v>11</v>
      </c>
      <c r="T11" s="594" t="s">
        <v>50</v>
      </c>
      <c r="U11" s="169"/>
      <c r="V11" s="12" t="s">
        <v>49</v>
      </c>
      <c r="W11" s="268"/>
      <c r="X11" s="255" t="s">
        <v>66</v>
      </c>
      <c r="Y11" s="256" t="s">
        <v>4</v>
      </c>
      <c r="Z11" s="256" t="s">
        <v>66</v>
      </c>
      <c r="AA11" s="384" t="s">
        <v>55</v>
      </c>
      <c r="AB11" s="347" t="s">
        <v>74</v>
      </c>
      <c r="AC11" s="257" t="s">
        <v>93</v>
      </c>
      <c r="AD11" s="257" t="s">
        <v>93</v>
      </c>
      <c r="AE11" s="256" t="s">
        <v>111</v>
      </c>
      <c r="AF11" s="257" t="s">
        <v>17</v>
      </c>
      <c r="AG11" s="501" t="s">
        <v>80</v>
      </c>
      <c r="AH11" s="258" t="s">
        <v>56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12</v>
      </c>
      <c r="B12" s="5"/>
      <c r="C12" s="27"/>
      <c r="D12" s="19" t="s">
        <v>13</v>
      </c>
      <c r="E12" s="497" t="s">
        <v>87</v>
      </c>
      <c r="F12" s="571" t="s">
        <v>56</v>
      </c>
      <c r="G12" s="586" t="s">
        <v>110</v>
      </c>
      <c r="H12" s="566" t="s">
        <v>86</v>
      </c>
      <c r="I12" s="567"/>
      <c r="J12" s="1"/>
      <c r="K12" s="560" t="s">
        <v>106</v>
      </c>
      <c r="L12" s="547"/>
      <c r="M12" s="548"/>
      <c r="N12" s="17"/>
      <c r="O12" s="29"/>
      <c r="P12" s="1" t="s">
        <v>14</v>
      </c>
      <c r="Q12" s="1" t="s">
        <v>15</v>
      </c>
      <c r="R12" s="22" t="s">
        <v>47</v>
      </c>
      <c r="S12" s="144" t="s">
        <v>45</v>
      </c>
      <c r="T12" s="595" t="s">
        <v>16</v>
      </c>
      <c r="U12" s="113" t="s">
        <v>5</v>
      </c>
      <c r="V12" s="15" t="s">
        <v>24</v>
      </c>
      <c r="W12" s="268"/>
      <c r="X12" s="259" t="s">
        <v>67</v>
      </c>
      <c r="Y12" s="260" t="s">
        <v>58</v>
      </c>
      <c r="Z12" s="260" t="s">
        <v>67</v>
      </c>
      <c r="AA12" s="385" t="s">
        <v>57</v>
      </c>
      <c r="AB12" s="348" t="s">
        <v>75</v>
      </c>
      <c r="AC12" s="261" t="s">
        <v>94</v>
      </c>
      <c r="AD12" s="260" t="s">
        <v>97</v>
      </c>
      <c r="AE12" s="260" t="s">
        <v>112</v>
      </c>
      <c r="AF12" s="261" t="s">
        <v>54</v>
      </c>
      <c r="AG12" s="502" t="s">
        <v>100</v>
      </c>
      <c r="AH12" s="262" t="s">
        <v>59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18</v>
      </c>
      <c r="B13" s="12" t="s">
        <v>19</v>
      </c>
      <c r="C13" s="495"/>
      <c r="D13" s="19" t="s">
        <v>20</v>
      </c>
      <c r="E13" s="498" t="s">
        <v>88</v>
      </c>
      <c r="F13" s="572" t="s">
        <v>59</v>
      </c>
      <c r="G13" s="587" t="s">
        <v>87</v>
      </c>
      <c r="H13" s="568" t="s">
        <v>16</v>
      </c>
      <c r="I13" s="569" t="s">
        <v>7</v>
      </c>
      <c r="J13" s="583" t="s">
        <v>16</v>
      </c>
      <c r="K13" s="561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22" t="s">
        <v>46</v>
      </c>
      <c r="S13" s="144" t="s">
        <v>24</v>
      </c>
      <c r="T13" s="583" t="s">
        <v>25</v>
      </c>
      <c r="U13" s="113" t="s">
        <v>20</v>
      </c>
      <c r="V13" s="15" t="s">
        <v>46</v>
      </c>
      <c r="W13" s="268" t="s">
        <v>16</v>
      </c>
      <c r="X13" s="259" t="s">
        <v>68</v>
      </c>
      <c r="Y13" s="260" t="s">
        <v>61</v>
      </c>
      <c r="Z13" s="260" t="s">
        <v>71</v>
      </c>
      <c r="AA13" s="385" t="s">
        <v>60</v>
      </c>
      <c r="AB13" s="348" t="s">
        <v>92</v>
      </c>
      <c r="AC13" s="261" t="s">
        <v>95</v>
      </c>
      <c r="AD13" s="260" t="s">
        <v>98</v>
      </c>
      <c r="AE13" s="260" t="s">
        <v>113</v>
      </c>
      <c r="AF13" s="261" t="s">
        <v>31</v>
      </c>
      <c r="AG13" s="502" t="s">
        <v>121</v>
      </c>
      <c r="AH13" s="262" t="s">
        <v>116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40" t="s">
        <v>27</v>
      </c>
      <c r="B14" s="26" t="s">
        <v>28</v>
      </c>
      <c r="C14" s="36"/>
      <c r="D14" s="20" t="s">
        <v>29</v>
      </c>
      <c r="E14" s="499"/>
      <c r="F14" s="572" t="s">
        <v>79</v>
      </c>
      <c r="G14" s="587" t="s">
        <v>109</v>
      </c>
      <c r="H14" s="570"/>
      <c r="I14" s="588" t="s">
        <v>30</v>
      </c>
      <c r="J14" s="584"/>
      <c r="K14" s="176"/>
      <c r="L14" s="18"/>
      <c r="M14" s="18"/>
      <c r="N14" s="178"/>
      <c r="O14" s="21"/>
      <c r="P14" s="18"/>
      <c r="Q14" s="3"/>
      <c r="R14" s="599" t="s">
        <v>25</v>
      </c>
      <c r="S14" s="146"/>
      <c r="T14" s="584"/>
      <c r="U14" s="114" t="s">
        <v>24</v>
      </c>
      <c r="V14" s="36" t="s">
        <v>25</v>
      </c>
      <c r="W14" s="269"/>
      <c r="X14" s="357" t="s">
        <v>69</v>
      </c>
      <c r="Y14" s="264" t="s">
        <v>64</v>
      </c>
      <c r="Z14" s="356" t="s">
        <v>69</v>
      </c>
      <c r="AA14" s="386" t="s">
        <v>63</v>
      </c>
      <c r="AB14" s="359" t="s">
        <v>91</v>
      </c>
      <c r="AC14" s="264" t="s">
        <v>96</v>
      </c>
      <c r="AD14" s="358" t="s">
        <v>99</v>
      </c>
      <c r="AE14" s="263"/>
      <c r="AF14" s="263"/>
      <c r="AG14" s="504" t="s">
        <v>16</v>
      </c>
      <c r="AH14" s="265" t="s">
        <v>117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5" thickBot="1">
      <c r="A15" s="5"/>
      <c r="B15" s="1011" t="s">
        <v>129</v>
      </c>
      <c r="C15" s="189">
        <f>D15+E15+F15+G15</f>
        <v>713021</v>
      </c>
      <c r="D15" s="353">
        <v>408575</v>
      </c>
      <c r="E15" s="500">
        <v>65183</v>
      </c>
      <c r="F15" s="573">
        <v>92263</v>
      </c>
      <c r="G15" s="609">
        <v>147000</v>
      </c>
      <c r="H15" s="362">
        <v>0</v>
      </c>
      <c r="I15" s="352">
        <v>0</v>
      </c>
      <c r="J15" s="352">
        <f>K15+O15+P15+Q15+R15+S15</f>
        <v>1683690</v>
      </c>
      <c r="K15" s="353">
        <f>L15+N15</f>
        <v>548601</v>
      </c>
      <c r="L15" s="361">
        <v>532111</v>
      </c>
      <c r="M15" s="362"/>
      <c r="N15" s="362">
        <v>16490</v>
      </c>
      <c r="O15" s="362">
        <v>186463</v>
      </c>
      <c r="P15" s="361">
        <v>5323</v>
      </c>
      <c r="Q15" s="362"/>
      <c r="R15" s="500">
        <v>326614</v>
      </c>
      <c r="S15" s="592">
        <v>616689</v>
      </c>
      <c r="T15" s="362">
        <f>S15+U15</f>
        <v>1002344</v>
      </c>
      <c r="U15" s="363">
        <v>385655</v>
      </c>
      <c r="V15" s="364">
        <v>0</v>
      </c>
      <c r="W15" s="354">
        <f>U15+J15</f>
        <v>2069345</v>
      </c>
      <c r="X15" s="353">
        <v>2714</v>
      </c>
      <c r="Y15" s="361">
        <v>2066631</v>
      </c>
      <c r="Z15" s="267"/>
      <c r="AA15" s="319"/>
      <c r="AB15" s="387">
        <v>532111</v>
      </c>
      <c r="AC15" s="267"/>
      <c r="AD15" s="267"/>
      <c r="AE15" s="267">
        <v>4000</v>
      </c>
      <c r="AF15" s="267">
        <v>371</v>
      </c>
      <c r="AG15" s="267">
        <v>76692</v>
      </c>
      <c r="AH15" s="280">
        <v>100079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49" customFormat="1" ht="2.25" customHeight="1">
      <c r="A16" s="42"/>
      <c r="B16" s="351"/>
      <c r="C16" s="105"/>
      <c r="D16" s="104"/>
      <c r="E16" s="101"/>
      <c r="F16" s="574"/>
      <c r="G16" s="104"/>
      <c r="H16" s="101"/>
      <c r="I16" s="103"/>
      <c r="J16" s="103">
        <f>K16+O16+P16+Q16+R16+S16</f>
        <v>0</v>
      </c>
      <c r="K16" s="104"/>
      <c r="L16" s="102"/>
      <c r="M16" s="101"/>
      <c r="N16" s="101"/>
      <c r="O16" s="101"/>
      <c r="P16" s="102"/>
      <c r="Q16" s="101"/>
      <c r="R16" s="102"/>
      <c r="S16" s="593"/>
      <c r="T16" s="101"/>
      <c r="U16" s="590"/>
      <c r="V16" s="313"/>
      <c r="W16" s="275"/>
      <c r="X16" s="355"/>
      <c r="Y16" s="67"/>
      <c r="Z16" s="68"/>
      <c r="AA16" s="320"/>
      <c r="AB16" s="68"/>
      <c r="AC16" s="67"/>
      <c r="AD16" s="67"/>
      <c r="AE16" s="67">
        <v>4000</v>
      </c>
      <c r="AF16" s="67"/>
      <c r="AG16" s="67"/>
      <c r="AH16" s="266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</row>
    <row r="17" spans="1:49" ht="12.75">
      <c r="A17" s="5"/>
      <c r="B17" s="112" t="s">
        <v>32</v>
      </c>
      <c r="C17" s="189"/>
      <c r="D17" s="190"/>
      <c r="E17" s="193"/>
      <c r="F17" s="194"/>
      <c r="G17" s="190"/>
      <c r="H17" s="191"/>
      <c r="I17" s="192"/>
      <c r="J17" s="240"/>
      <c r="K17" s="239"/>
      <c r="L17" s="191"/>
      <c r="M17" s="193"/>
      <c r="N17" s="193"/>
      <c r="O17" s="193"/>
      <c r="P17" s="513"/>
      <c r="Q17" s="193"/>
      <c r="R17" s="712"/>
      <c r="S17" s="713"/>
      <c r="T17" s="591"/>
      <c r="U17" s="703"/>
      <c r="V17" s="195"/>
      <c r="W17" s="276"/>
      <c r="X17" s="374"/>
      <c r="Y17" s="712"/>
      <c r="Z17" s="550"/>
      <c r="AA17" s="405"/>
      <c r="AB17" s="388"/>
      <c r="AC17" s="267"/>
      <c r="AD17" s="267"/>
      <c r="AE17" s="267"/>
      <c r="AF17" s="267"/>
      <c r="AG17" s="267"/>
      <c r="AH17" s="28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>
      <c r="A18" s="82">
        <v>3</v>
      </c>
      <c r="B18" s="141" t="s">
        <v>132</v>
      </c>
      <c r="C18" s="716">
        <f>D18+E18+F18+G18</f>
        <v>0</v>
      </c>
      <c r="D18" s="717"/>
      <c r="E18" s="718"/>
      <c r="F18" s="719"/>
      <c r="G18" s="717"/>
      <c r="H18" s="720"/>
      <c r="I18" s="721"/>
      <c r="J18" s="749">
        <f aca="true" t="shared" si="0" ref="J18:J41">K18+O18+P18+Q18+R18+S18</f>
        <v>592</v>
      </c>
      <c r="K18" s="605">
        <f>L18+N18</f>
        <v>245</v>
      </c>
      <c r="L18" s="513">
        <v>245</v>
      </c>
      <c r="M18" s="513"/>
      <c r="N18" s="513"/>
      <c r="O18" s="513">
        <v>83</v>
      </c>
      <c r="P18" s="513">
        <v>3</v>
      </c>
      <c r="Q18" s="751"/>
      <c r="R18" s="513">
        <v>261</v>
      </c>
      <c r="S18" s="759"/>
      <c r="T18" s="753">
        <f aca="true" t="shared" si="1" ref="T18:T28">S18+U18</f>
        <v>0</v>
      </c>
      <c r="U18" s="754"/>
      <c r="V18" s="752"/>
      <c r="W18" s="755">
        <f>U18+J18</f>
        <v>592</v>
      </c>
      <c r="X18" s="756"/>
      <c r="Y18" s="513">
        <v>592</v>
      </c>
      <c r="Z18" s="390"/>
      <c r="AA18" s="407"/>
      <c r="AB18" s="513">
        <v>245</v>
      </c>
      <c r="AC18" s="714"/>
      <c r="AD18" s="714"/>
      <c r="AE18" s="714"/>
      <c r="AF18" s="714"/>
      <c r="AG18" s="714"/>
      <c r="AH18" s="71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>
      <c r="A19" s="188">
        <v>3</v>
      </c>
      <c r="B19" s="141" t="s">
        <v>133</v>
      </c>
      <c r="C19" s="211">
        <f aca="true" t="shared" si="2" ref="C19:C42">D19+E19+F19+G19</f>
        <v>0</v>
      </c>
      <c r="D19" s="208"/>
      <c r="E19" s="365"/>
      <c r="F19" s="203"/>
      <c r="G19" s="208"/>
      <c r="H19" s="212"/>
      <c r="I19" s="211"/>
      <c r="J19" s="213">
        <f t="shared" si="0"/>
        <v>18702</v>
      </c>
      <c r="K19" s="202">
        <f>L19+N19</f>
        <v>0</v>
      </c>
      <c r="L19" s="245"/>
      <c r="M19" s="315"/>
      <c r="N19" s="411"/>
      <c r="O19" s="315"/>
      <c r="P19" s="245"/>
      <c r="Q19" s="315"/>
      <c r="R19" s="600">
        <v>18702</v>
      </c>
      <c r="S19" s="515"/>
      <c r="T19" s="596">
        <f t="shared" si="1"/>
        <v>0</v>
      </c>
      <c r="U19" s="829"/>
      <c r="V19" s="207"/>
      <c r="W19" s="253">
        <f>U19+J19</f>
        <v>18702</v>
      </c>
      <c r="X19" s="375"/>
      <c r="Y19" s="381">
        <v>18702</v>
      </c>
      <c r="Z19" s="611"/>
      <c r="AA19" s="407"/>
      <c r="AB19" s="389"/>
      <c r="AC19" s="212"/>
      <c r="AD19" s="212"/>
      <c r="AE19" s="212"/>
      <c r="AF19" s="281"/>
      <c r="AG19" s="281"/>
      <c r="AH19" s="20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197" customFormat="1" ht="12.75">
      <c r="A20" s="188">
        <v>3</v>
      </c>
      <c r="B20" s="141" t="s">
        <v>135</v>
      </c>
      <c r="C20" s="218">
        <f t="shared" si="2"/>
        <v>0</v>
      </c>
      <c r="D20" s="219"/>
      <c r="E20" s="366"/>
      <c r="F20" s="575"/>
      <c r="G20" s="219"/>
      <c r="H20" s="220"/>
      <c r="I20" s="218"/>
      <c r="J20" s="221">
        <f t="shared" si="0"/>
        <v>0</v>
      </c>
      <c r="K20" s="222">
        <f>L20+N20</f>
        <v>0</v>
      </c>
      <c r="L20" s="223"/>
      <c r="M20" s="223"/>
      <c r="N20" s="786"/>
      <c r="O20" s="223"/>
      <c r="P20" s="223"/>
      <c r="Q20" s="223"/>
      <c r="R20" s="226"/>
      <c r="S20" s="515"/>
      <c r="T20" s="596">
        <f t="shared" si="1"/>
        <v>50000</v>
      </c>
      <c r="U20" s="829">
        <v>50000</v>
      </c>
      <c r="V20" s="225"/>
      <c r="W20" s="253">
        <f aca="true" t="shared" si="3" ref="W20:W28">U20+J20</f>
        <v>50000</v>
      </c>
      <c r="X20" s="378"/>
      <c r="Y20" s="773">
        <v>50000</v>
      </c>
      <c r="Z20" s="612"/>
      <c r="AA20" s="408"/>
      <c r="AB20" s="223"/>
      <c r="AC20" s="220"/>
      <c r="AD20" s="283"/>
      <c r="AE20" s="283"/>
      <c r="AF20" s="284"/>
      <c r="AG20" s="284"/>
      <c r="AH20" s="28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</row>
    <row r="21" spans="1:49" s="645" customFormat="1" ht="12.75">
      <c r="A21" s="188">
        <v>3</v>
      </c>
      <c r="B21" s="141" t="s">
        <v>136</v>
      </c>
      <c r="C21" s="652">
        <f t="shared" si="2"/>
        <v>0</v>
      </c>
      <c r="D21" s="653"/>
      <c r="E21" s="654"/>
      <c r="F21" s="655"/>
      <c r="G21" s="653"/>
      <c r="H21" s="636"/>
      <c r="I21" s="652"/>
      <c r="J21" s="699">
        <f t="shared" si="0"/>
        <v>204424</v>
      </c>
      <c r="K21" s="379">
        <f>L21+N21</f>
        <v>0</v>
      </c>
      <c r="L21" s="382"/>
      <c r="M21" s="382"/>
      <c r="N21" s="692"/>
      <c r="O21" s="382"/>
      <c r="P21" s="382"/>
      <c r="Q21" s="382"/>
      <c r="R21" s="380"/>
      <c r="S21" s="693">
        <v>204424</v>
      </c>
      <c r="T21" s="687">
        <f t="shared" si="1"/>
        <v>204424</v>
      </c>
      <c r="U21" s="829"/>
      <c r="V21" s="694"/>
      <c r="W21" s="253">
        <f t="shared" si="3"/>
        <v>204424</v>
      </c>
      <c r="X21" s="376"/>
      <c r="Y21" s="773">
        <v>204424</v>
      </c>
      <c r="Z21" s="611"/>
      <c r="AA21" s="407"/>
      <c r="AB21" s="803"/>
      <c r="AC21" s="636"/>
      <c r="AD21" s="656"/>
      <c r="AE21" s="656"/>
      <c r="AF21" s="641"/>
      <c r="AG21" s="641"/>
      <c r="AH21" s="657"/>
      <c r="AJ21" s="644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</row>
    <row r="22" spans="1:45" ht="12.75">
      <c r="A22" s="188">
        <v>3</v>
      </c>
      <c r="B22" s="141" t="s">
        <v>139</v>
      </c>
      <c r="C22" s="216">
        <f t="shared" si="2"/>
        <v>0</v>
      </c>
      <c r="D22" s="210"/>
      <c r="E22" s="367"/>
      <c r="F22" s="576"/>
      <c r="G22" s="210"/>
      <c r="H22" s="214"/>
      <c r="I22" s="216"/>
      <c r="J22" s="699">
        <f t="shared" si="0"/>
        <v>7533</v>
      </c>
      <c r="K22" s="53">
        <f>L22+N22</f>
        <v>5580</v>
      </c>
      <c r="L22" s="381">
        <v>5580</v>
      </c>
      <c r="M22" s="164"/>
      <c r="N22" s="774"/>
      <c r="O22" s="164">
        <v>1897</v>
      </c>
      <c r="P22" s="164">
        <v>56</v>
      </c>
      <c r="Q22" s="214"/>
      <c r="R22" s="462"/>
      <c r="S22" s="515"/>
      <c r="T22" s="556">
        <f t="shared" si="1"/>
        <v>0</v>
      </c>
      <c r="U22" s="829"/>
      <c r="V22" s="207"/>
      <c r="W22" s="253">
        <f t="shared" si="3"/>
        <v>7533</v>
      </c>
      <c r="X22" s="376"/>
      <c r="Y22" s="773">
        <v>7533</v>
      </c>
      <c r="Z22" s="611"/>
      <c r="AA22" s="407"/>
      <c r="AB22" s="803">
        <v>5580</v>
      </c>
      <c r="AC22" s="214"/>
      <c r="AD22" s="212"/>
      <c r="AE22" s="212"/>
      <c r="AF22" s="281"/>
      <c r="AG22" s="281"/>
      <c r="AH22" s="282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645" customFormat="1" ht="12.75">
      <c r="A23" s="188">
        <v>3</v>
      </c>
      <c r="B23" s="141" t="s">
        <v>141</v>
      </c>
      <c r="C23" s="633">
        <f t="shared" si="2"/>
        <v>0</v>
      </c>
      <c r="D23" s="634"/>
      <c r="E23" s="634"/>
      <c r="F23" s="635"/>
      <c r="G23" s="616"/>
      <c r="H23" s="614"/>
      <c r="I23" s="633"/>
      <c r="J23" s="699">
        <f>K23+O23+P23+Q23+R23+S23</f>
        <v>0</v>
      </c>
      <c r="K23" s="379">
        <f aca="true" t="shared" si="4" ref="K23:K28">L23+N23</f>
        <v>0</v>
      </c>
      <c r="L23" s="377"/>
      <c r="M23" s="382"/>
      <c r="N23" s="377"/>
      <c r="O23" s="636"/>
      <c r="P23" s="636"/>
      <c r="Q23" s="636"/>
      <c r="R23" s="614"/>
      <c r="S23" s="693"/>
      <c r="T23" s="463">
        <f t="shared" si="1"/>
        <v>50000</v>
      </c>
      <c r="U23" s="829">
        <v>50000</v>
      </c>
      <c r="V23" s="696"/>
      <c r="W23" s="253">
        <f t="shared" si="3"/>
        <v>50000</v>
      </c>
      <c r="X23" s="379"/>
      <c r="Y23" s="773">
        <v>50000</v>
      </c>
      <c r="Z23" s="634"/>
      <c r="AA23" s="639"/>
      <c r="AB23" s="803"/>
      <c r="AC23" s="614"/>
      <c r="AD23" s="614"/>
      <c r="AE23" s="614"/>
      <c r="AF23" s="641"/>
      <c r="AG23" s="641"/>
      <c r="AH23" s="643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</row>
    <row r="24" spans="1:45" ht="12.75">
      <c r="A24" s="188">
        <v>3</v>
      </c>
      <c r="B24" s="141" t="s">
        <v>143</v>
      </c>
      <c r="C24" s="52">
        <f t="shared" si="2"/>
        <v>3000</v>
      </c>
      <c r="D24" s="55"/>
      <c r="E24" s="55">
        <v>3000</v>
      </c>
      <c r="F24" s="60"/>
      <c r="G24" s="53"/>
      <c r="H24" s="54"/>
      <c r="I24" s="52"/>
      <c r="J24" s="699">
        <f>K24+O24+P24+Q24+R24+S24</f>
        <v>3000</v>
      </c>
      <c r="K24" s="379">
        <f t="shared" si="4"/>
        <v>2002</v>
      </c>
      <c r="L24" s="381">
        <v>2002</v>
      </c>
      <c r="M24" s="382"/>
      <c r="N24" s="377"/>
      <c r="O24" s="164">
        <v>681</v>
      </c>
      <c r="P24" s="164">
        <v>20</v>
      </c>
      <c r="Q24" s="164"/>
      <c r="R24" s="164">
        <v>297</v>
      </c>
      <c r="S24" s="693"/>
      <c r="T24" s="611">
        <f t="shared" si="1"/>
        <v>0</v>
      </c>
      <c r="U24" s="829"/>
      <c r="V24" s="696"/>
      <c r="W24" s="253">
        <f t="shared" si="3"/>
        <v>3000</v>
      </c>
      <c r="X24" s="379"/>
      <c r="Y24" s="773">
        <v>3000</v>
      </c>
      <c r="Z24" s="613"/>
      <c r="AA24" s="407"/>
      <c r="AB24" s="803">
        <v>2002</v>
      </c>
      <c r="AC24" s="54"/>
      <c r="AD24" s="54"/>
      <c r="AE24" s="54"/>
      <c r="AF24" s="247"/>
      <c r="AG24" s="247">
        <v>3000</v>
      </c>
      <c r="AH24" s="148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645" customFormat="1" ht="12.75">
      <c r="A25" s="82">
        <v>3</v>
      </c>
      <c r="B25" s="141" t="s">
        <v>145</v>
      </c>
      <c r="C25" s="633">
        <f t="shared" si="2"/>
        <v>0</v>
      </c>
      <c r="D25" s="634"/>
      <c r="E25" s="634"/>
      <c r="F25" s="635"/>
      <c r="G25" s="616"/>
      <c r="H25" s="614"/>
      <c r="I25" s="633"/>
      <c r="J25" s="699">
        <f>K25+O25+P25+Q25+R25+S25</f>
        <v>7942</v>
      </c>
      <c r="K25" s="379">
        <f t="shared" si="4"/>
        <v>0</v>
      </c>
      <c r="L25" s="381"/>
      <c r="M25" s="382"/>
      <c r="N25" s="382"/>
      <c r="O25" s="382"/>
      <c r="P25" s="382"/>
      <c r="Q25" s="382"/>
      <c r="R25" s="380">
        <v>7942</v>
      </c>
      <c r="S25" s="693"/>
      <c r="T25" s="611">
        <f t="shared" si="1"/>
        <v>0</v>
      </c>
      <c r="U25" s="829"/>
      <c r="V25" s="696"/>
      <c r="W25" s="253">
        <f t="shared" si="3"/>
        <v>7942</v>
      </c>
      <c r="X25" s="379"/>
      <c r="Y25" s="381">
        <v>7942</v>
      </c>
      <c r="Z25" s="380"/>
      <c r="AA25" s="407"/>
      <c r="AB25" s="803"/>
      <c r="AC25" s="380"/>
      <c r="AD25" s="380"/>
      <c r="AE25" s="380"/>
      <c r="AF25" s="514"/>
      <c r="AG25" s="514"/>
      <c r="AH25" s="643"/>
      <c r="AJ25" s="644"/>
      <c r="AK25" s="644"/>
      <c r="AL25" s="644"/>
      <c r="AM25" s="644"/>
      <c r="AN25" s="644"/>
      <c r="AO25" s="644"/>
      <c r="AP25" s="644"/>
      <c r="AQ25" s="644"/>
      <c r="AR25" s="644"/>
      <c r="AS25" s="644"/>
    </row>
    <row r="26" spans="1:45" ht="13.5" thickBot="1">
      <c r="A26" s="1205">
        <v>3</v>
      </c>
      <c r="B26" s="1206" t="s">
        <v>147</v>
      </c>
      <c r="C26" s="1207">
        <f t="shared" si="2"/>
        <v>0</v>
      </c>
      <c r="D26" s="1208"/>
      <c r="E26" s="1209"/>
      <c r="F26" s="1210"/>
      <c r="G26" s="1211"/>
      <c r="H26" s="1212"/>
      <c r="I26" s="1207"/>
      <c r="J26" s="1213">
        <f t="shared" si="0"/>
        <v>-48800</v>
      </c>
      <c r="K26" s="1211">
        <f t="shared" si="4"/>
        <v>0</v>
      </c>
      <c r="L26" s="1214"/>
      <c r="M26" s="1212"/>
      <c r="N26" s="1215"/>
      <c r="O26" s="1216"/>
      <c r="P26" s="1216"/>
      <c r="Q26" s="1216"/>
      <c r="R26" s="1212">
        <v>-42300</v>
      </c>
      <c r="S26" s="1210">
        <v>-6500</v>
      </c>
      <c r="T26" s="1208">
        <f t="shared" si="1"/>
        <v>-33000</v>
      </c>
      <c r="U26" s="1217">
        <v>-26500</v>
      </c>
      <c r="V26" s="1218"/>
      <c r="W26" s="1219">
        <f t="shared" si="3"/>
        <v>-75300</v>
      </c>
      <c r="X26" s="1211"/>
      <c r="Y26" s="1219">
        <v>-75300</v>
      </c>
      <c r="Z26" s="1212"/>
      <c r="AA26" s="1220"/>
      <c r="AB26" s="1221"/>
      <c r="AC26" s="1212"/>
      <c r="AD26" s="1212"/>
      <c r="AE26" s="1212"/>
      <c r="AF26" s="1222"/>
      <c r="AG26" s="1222"/>
      <c r="AH26" s="1223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 hidden="1">
      <c r="A27" s="418"/>
      <c r="B27" s="140"/>
      <c r="C27" s="621">
        <f t="shared" si="2"/>
        <v>0</v>
      </c>
      <c r="D27" s="131"/>
      <c r="E27" s="130"/>
      <c r="F27" s="288"/>
      <c r="G27" s="131"/>
      <c r="H27" s="130"/>
      <c r="I27" s="111"/>
      <c r="J27" s="206">
        <f t="shared" si="0"/>
        <v>0</v>
      </c>
      <c r="K27" s="223">
        <f t="shared" si="4"/>
        <v>0</v>
      </c>
      <c r="L27" s="317"/>
      <c r="M27" s="223"/>
      <c r="N27" s="223"/>
      <c r="O27" s="223"/>
      <c r="P27" s="223"/>
      <c r="Q27" s="130"/>
      <c r="R27" s="244"/>
      <c r="S27" s="273"/>
      <c r="T27" s="272">
        <f t="shared" si="1"/>
        <v>0</v>
      </c>
      <c r="U27" s="885"/>
      <c r="V27" s="697"/>
      <c r="W27" s="686">
        <f t="shared" si="3"/>
        <v>0</v>
      </c>
      <c r="X27" s="617"/>
      <c r="Y27" s="381"/>
      <c r="Z27" s="618"/>
      <c r="AA27" s="619"/>
      <c r="AB27" s="620"/>
      <c r="AC27" s="130"/>
      <c r="AD27" s="130"/>
      <c r="AE27" s="130"/>
      <c r="AF27" s="130"/>
      <c r="AG27" s="130"/>
      <c r="AH27" s="288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645" customFormat="1" ht="13.5" hidden="1" thickBot="1">
      <c r="A28" s="1193"/>
      <c r="B28" s="112"/>
      <c r="C28" s="1194">
        <f t="shared" si="2"/>
        <v>0</v>
      </c>
      <c r="D28" s="1195"/>
      <c r="E28" s="1196"/>
      <c r="F28" s="1197"/>
      <c r="G28" s="1195"/>
      <c r="H28" s="1196"/>
      <c r="I28" s="111"/>
      <c r="J28" s="1198">
        <f t="shared" si="0"/>
        <v>0</v>
      </c>
      <c r="K28" s="1199">
        <f t="shared" si="4"/>
        <v>0</v>
      </c>
      <c r="L28" s="434"/>
      <c r="M28" s="434"/>
      <c r="N28" s="1200"/>
      <c r="O28" s="1201"/>
      <c r="P28" s="434"/>
      <c r="Q28" s="368"/>
      <c r="R28" s="1202"/>
      <c r="S28" s="1203"/>
      <c r="T28" s="1204">
        <f t="shared" si="1"/>
        <v>0</v>
      </c>
      <c r="U28" s="1189"/>
      <c r="V28" s="1190"/>
      <c r="W28" s="1191">
        <f t="shared" si="3"/>
        <v>0</v>
      </c>
      <c r="X28" s="1192"/>
      <c r="Y28" s="648"/>
      <c r="Z28" s="649"/>
      <c r="AA28" s="650"/>
      <c r="AB28" s="651"/>
      <c r="AC28" s="646"/>
      <c r="AD28" s="646"/>
      <c r="AE28" s="646"/>
      <c r="AF28" s="646"/>
      <c r="AG28" s="646"/>
      <c r="AH28" s="647"/>
      <c r="AJ28" s="644"/>
      <c r="AK28" s="644"/>
      <c r="AL28" s="644"/>
      <c r="AM28" s="644"/>
      <c r="AN28" s="644"/>
      <c r="AO28" s="644"/>
      <c r="AP28" s="644"/>
      <c r="AQ28" s="644"/>
      <c r="AR28" s="644"/>
      <c r="AS28" s="644"/>
    </row>
    <row r="29" spans="1:45" ht="17.25" customHeight="1" thickBot="1">
      <c r="A29" s="133"/>
      <c r="B29" s="31" t="s">
        <v>33</v>
      </c>
      <c r="C29" s="76">
        <f>D29+E29+F29+G29</f>
        <v>3000</v>
      </c>
      <c r="D29" s="172">
        <f>SUM(D18:D27)</f>
        <v>0</v>
      </c>
      <c r="E29" s="119">
        <f>SUM(E18:E27)</f>
        <v>3000</v>
      </c>
      <c r="F29" s="289">
        <f>SUM(F18:F27)</f>
        <v>0</v>
      </c>
      <c r="G29" s="172">
        <f>SUM(G18:G27)</f>
        <v>0</v>
      </c>
      <c r="H29" s="119">
        <f>SUM(H19:H27)</f>
        <v>0</v>
      </c>
      <c r="I29" s="76">
        <f>SUM(I19:I27)</f>
        <v>0</v>
      </c>
      <c r="J29" s="76">
        <f>K29+O29+P29+Q29+R29+S29</f>
        <v>242193</v>
      </c>
      <c r="K29" s="77">
        <f aca="true" t="shared" si="5" ref="K29:P29">SUM(K18:K25)</f>
        <v>7827</v>
      </c>
      <c r="L29" s="77">
        <f t="shared" si="5"/>
        <v>7827</v>
      </c>
      <c r="M29" s="77">
        <f t="shared" si="5"/>
        <v>0</v>
      </c>
      <c r="N29" s="77">
        <f t="shared" si="5"/>
        <v>0</v>
      </c>
      <c r="O29" s="77">
        <f t="shared" si="5"/>
        <v>2661</v>
      </c>
      <c r="P29" s="77">
        <f t="shared" si="5"/>
        <v>79</v>
      </c>
      <c r="Q29" s="117">
        <f>SUM(Q19:Q25)</f>
        <v>0</v>
      </c>
      <c r="R29" s="119">
        <f>SUM(R18:R25)</f>
        <v>27202</v>
      </c>
      <c r="S29" s="289">
        <f>SUM(S18:S25)</f>
        <v>204424</v>
      </c>
      <c r="T29" s="77">
        <f aca="true" t="shared" si="6" ref="T29:T34">S29+U29</f>
        <v>304424</v>
      </c>
      <c r="U29" s="119">
        <f>SUM(U18:U25)</f>
        <v>100000</v>
      </c>
      <c r="V29" s="119">
        <f>SUM(V18:V28)</f>
        <v>0</v>
      </c>
      <c r="W29" s="119">
        <f>SUM(W18:W25)</f>
        <v>342193</v>
      </c>
      <c r="X29" s="119">
        <f>SUM(X18:X25)</f>
        <v>0</v>
      </c>
      <c r="Y29" s="119">
        <f>SUM(Y18:Y25)</f>
        <v>342193</v>
      </c>
      <c r="Z29" s="119">
        <f aca="true" t="shared" si="7" ref="Z29:AH29">SUM(Z18:Z25)</f>
        <v>0</v>
      </c>
      <c r="AA29" s="325">
        <f t="shared" si="7"/>
        <v>0</v>
      </c>
      <c r="AB29" s="119">
        <f t="shared" si="7"/>
        <v>7827</v>
      </c>
      <c r="AC29" s="119">
        <f t="shared" si="7"/>
        <v>0</v>
      </c>
      <c r="AD29" s="119">
        <f t="shared" si="7"/>
        <v>0</v>
      </c>
      <c r="AE29" s="119">
        <f t="shared" si="7"/>
        <v>0</v>
      </c>
      <c r="AF29" s="246">
        <f t="shared" si="7"/>
        <v>0</v>
      </c>
      <c r="AG29" s="246">
        <f t="shared" si="7"/>
        <v>3000</v>
      </c>
      <c r="AH29" s="289">
        <f t="shared" si="7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833">
        <v>3</v>
      </c>
      <c r="B30" s="134" t="s">
        <v>150</v>
      </c>
      <c r="C30" s="846">
        <f t="shared" si="2"/>
        <v>0</v>
      </c>
      <c r="D30" s="135"/>
      <c r="E30" s="136"/>
      <c r="F30" s="369"/>
      <c r="G30" s="834"/>
      <c r="H30" s="136"/>
      <c r="I30" s="136"/>
      <c r="J30" s="835">
        <f t="shared" si="0"/>
        <v>-2957</v>
      </c>
      <c r="K30" s="139">
        <f>L30+N30</f>
        <v>0</v>
      </c>
      <c r="L30" s="1299"/>
      <c r="M30" s="136"/>
      <c r="N30" s="136"/>
      <c r="O30" s="54"/>
      <c r="P30" s="54"/>
      <c r="Q30" s="180"/>
      <c r="R30" s="1299">
        <v>-2957</v>
      </c>
      <c r="S30" s="759"/>
      <c r="T30" s="753">
        <f t="shared" si="6"/>
        <v>2957</v>
      </c>
      <c r="U30" s="1299">
        <v>2957</v>
      </c>
      <c r="V30" s="466"/>
      <c r="W30" s="253">
        <f aca="true" t="shared" si="8" ref="W30:W42">U30+J30</f>
        <v>0</v>
      </c>
      <c r="X30" s="54"/>
      <c r="Y30" s="54"/>
      <c r="Z30" s="54"/>
      <c r="AA30" s="323"/>
      <c r="AB30" s="126"/>
      <c r="AC30" s="54"/>
      <c r="AD30" s="54"/>
      <c r="AE30" s="54"/>
      <c r="AF30" s="247"/>
      <c r="AG30" s="247"/>
      <c r="AH30" s="148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2.75">
      <c r="A31" s="188">
        <v>3</v>
      </c>
      <c r="B31" s="141" t="s">
        <v>152</v>
      </c>
      <c r="C31" s="52">
        <f t="shared" si="2"/>
        <v>1088</v>
      </c>
      <c r="D31" s="55"/>
      <c r="E31" s="55">
        <v>1088</v>
      </c>
      <c r="F31" s="60"/>
      <c r="G31" s="53"/>
      <c r="H31" s="55"/>
      <c r="I31" s="52"/>
      <c r="J31" s="52">
        <f t="shared" si="0"/>
        <v>1281</v>
      </c>
      <c r="K31" s="55">
        <f>L31+N31</f>
        <v>946</v>
      </c>
      <c r="L31" s="55">
        <v>946</v>
      </c>
      <c r="M31" s="55"/>
      <c r="N31" s="55"/>
      <c r="O31" s="55">
        <v>324</v>
      </c>
      <c r="P31" s="55">
        <v>11</v>
      </c>
      <c r="Q31" s="60"/>
      <c r="R31" s="54"/>
      <c r="S31" s="148"/>
      <c r="T31" s="753">
        <f t="shared" si="6"/>
        <v>0</v>
      </c>
      <c r="U31" s="271"/>
      <c r="V31" s="54"/>
      <c r="W31" s="253">
        <f t="shared" si="8"/>
        <v>1281</v>
      </c>
      <c r="X31" s="54"/>
      <c r="Y31" s="54">
        <v>1281</v>
      </c>
      <c r="Z31" s="54"/>
      <c r="AA31" s="323"/>
      <c r="AB31" s="126">
        <v>946</v>
      </c>
      <c r="AC31" s="54"/>
      <c r="AD31" s="54"/>
      <c r="AE31" s="54"/>
      <c r="AF31" s="247"/>
      <c r="AG31" s="247">
        <v>1281</v>
      </c>
      <c r="AH31" s="148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2.75">
      <c r="A32" s="188">
        <v>3</v>
      </c>
      <c r="B32" s="141" t="s">
        <v>154</v>
      </c>
      <c r="C32" s="309">
        <f t="shared" si="2"/>
        <v>0</v>
      </c>
      <c r="D32" s="671"/>
      <c r="E32" s="671"/>
      <c r="F32" s="672"/>
      <c r="G32" s="673"/>
      <c r="H32" s="671"/>
      <c r="I32" s="309"/>
      <c r="J32" s="206">
        <f t="shared" si="0"/>
        <v>6052</v>
      </c>
      <c r="K32" s="671"/>
      <c r="L32" s="671"/>
      <c r="M32" s="671"/>
      <c r="N32" s="671"/>
      <c r="O32" s="671"/>
      <c r="P32" s="671"/>
      <c r="Q32" s="672"/>
      <c r="R32" s="674"/>
      <c r="S32" s="286">
        <v>6052</v>
      </c>
      <c r="T32" s="1305">
        <f t="shared" si="6"/>
        <v>200000</v>
      </c>
      <c r="U32" s="226">
        <v>193948</v>
      </c>
      <c r="V32" s="226"/>
      <c r="W32" s="253">
        <f t="shared" si="8"/>
        <v>200000</v>
      </c>
      <c r="X32" s="226"/>
      <c r="Y32" s="226">
        <v>200000</v>
      </c>
      <c r="Z32" s="226"/>
      <c r="AA32" s="503"/>
      <c r="AB32" s="1306"/>
      <c r="AC32" s="54"/>
      <c r="AD32" s="54"/>
      <c r="AE32" s="54"/>
      <c r="AF32" s="165"/>
      <c r="AG32" s="165"/>
      <c r="AH32" s="148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2.75">
      <c r="A33" s="188">
        <v>3</v>
      </c>
      <c r="B33" s="141" t="s">
        <v>157</v>
      </c>
      <c r="C33" s="52">
        <f t="shared" si="2"/>
        <v>0</v>
      </c>
      <c r="D33" s="55"/>
      <c r="E33" s="55"/>
      <c r="F33" s="60"/>
      <c r="G33" s="53"/>
      <c r="H33" s="55"/>
      <c r="I33" s="52"/>
      <c r="J33" s="52">
        <f t="shared" si="0"/>
        <v>4500</v>
      </c>
      <c r="K33" s="55"/>
      <c r="L33" s="55"/>
      <c r="M33" s="55"/>
      <c r="N33" s="55"/>
      <c r="O33" s="55"/>
      <c r="P33" s="55"/>
      <c r="Q33" s="60"/>
      <c r="R33" s="54">
        <v>4500</v>
      </c>
      <c r="S33" s="148"/>
      <c r="T33" s="753">
        <f t="shared" si="6"/>
        <v>0</v>
      </c>
      <c r="U33" s="54"/>
      <c r="V33" s="54"/>
      <c r="W33" s="253">
        <f t="shared" si="8"/>
        <v>4500</v>
      </c>
      <c r="X33" s="54"/>
      <c r="Y33" s="54">
        <v>4500</v>
      </c>
      <c r="Z33" s="54"/>
      <c r="AA33" s="326"/>
      <c r="AB33" s="174"/>
      <c r="AC33" s="54"/>
      <c r="AD33" s="54"/>
      <c r="AE33" s="54"/>
      <c r="AF33" s="165"/>
      <c r="AG33" s="165"/>
      <c r="AH33" s="148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>
      <c r="A34" s="188">
        <v>3</v>
      </c>
      <c r="B34" s="141" t="s">
        <v>159</v>
      </c>
      <c r="C34" s="83">
        <f t="shared" si="2"/>
        <v>0</v>
      </c>
      <c r="D34" s="84"/>
      <c r="E34" s="84"/>
      <c r="F34" s="149"/>
      <c r="G34" s="85"/>
      <c r="H34" s="84"/>
      <c r="I34" s="83"/>
      <c r="J34" s="52">
        <f t="shared" si="0"/>
        <v>-66</v>
      </c>
      <c r="K34" s="84"/>
      <c r="L34" s="84"/>
      <c r="M34" s="84"/>
      <c r="N34" s="84"/>
      <c r="O34" s="84"/>
      <c r="P34" s="84"/>
      <c r="Q34" s="149"/>
      <c r="R34" s="271">
        <v>-66</v>
      </c>
      <c r="S34" s="150"/>
      <c r="T34" s="753">
        <f t="shared" si="6"/>
        <v>66</v>
      </c>
      <c r="U34" s="271">
        <v>66</v>
      </c>
      <c r="V34" s="54"/>
      <c r="W34" s="253">
        <f t="shared" si="8"/>
        <v>0</v>
      </c>
      <c r="X34" s="271"/>
      <c r="Y34" s="271"/>
      <c r="Z34" s="271"/>
      <c r="AA34" s="323"/>
      <c r="AB34" s="126"/>
      <c r="AC34" s="271"/>
      <c r="AD34" s="271"/>
      <c r="AE34" s="271"/>
      <c r="AF34" s="247"/>
      <c r="AG34" s="247"/>
      <c r="AH34" s="150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2.75">
      <c r="A35" s="1126">
        <v>3</v>
      </c>
      <c r="B35" s="141" t="s">
        <v>162</v>
      </c>
      <c r="C35" s="83">
        <f t="shared" si="2"/>
        <v>0</v>
      </c>
      <c r="D35" s="84"/>
      <c r="E35" s="84"/>
      <c r="F35" s="149"/>
      <c r="G35" s="85"/>
      <c r="H35" s="84"/>
      <c r="I35" s="83"/>
      <c r="J35" s="839">
        <f t="shared" si="0"/>
        <v>10222</v>
      </c>
      <c r="K35" s="84"/>
      <c r="L35" s="84"/>
      <c r="M35" s="84"/>
      <c r="N35" s="84"/>
      <c r="O35" s="84"/>
      <c r="P35" s="84"/>
      <c r="Q35" s="149"/>
      <c r="R35" s="271"/>
      <c r="S35" s="150">
        <v>10222</v>
      </c>
      <c r="T35" s="753">
        <f aca="true" t="shared" si="9" ref="T35:T42">S35+U35</f>
        <v>63000</v>
      </c>
      <c r="U35" s="406">
        <v>52778</v>
      </c>
      <c r="V35" s="271"/>
      <c r="W35" s="253">
        <f t="shared" si="8"/>
        <v>63000</v>
      </c>
      <c r="X35" s="271"/>
      <c r="Y35" s="271">
        <v>63000</v>
      </c>
      <c r="Z35" s="271"/>
      <c r="AA35" s="323"/>
      <c r="AB35" s="126"/>
      <c r="AC35" s="271"/>
      <c r="AD35" s="271"/>
      <c r="AE35" s="271"/>
      <c r="AF35" s="247"/>
      <c r="AG35" s="247"/>
      <c r="AH35" s="150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1313" customFormat="1" ht="12.75">
      <c r="A36" s="1309">
        <v>3</v>
      </c>
      <c r="B36" s="1310" t="s">
        <v>164</v>
      </c>
      <c r="C36" s="861">
        <f t="shared" si="2"/>
        <v>0</v>
      </c>
      <c r="D36" s="857"/>
      <c r="E36" s="857"/>
      <c r="F36" s="862"/>
      <c r="G36" s="1301"/>
      <c r="H36" s="857"/>
      <c r="I36" s="861"/>
      <c r="J36" s="861">
        <f t="shared" si="0"/>
        <v>220</v>
      </c>
      <c r="K36" s="857">
        <f>L36+N36</f>
        <v>162</v>
      </c>
      <c r="L36" s="857">
        <v>162</v>
      </c>
      <c r="M36" s="857"/>
      <c r="N36" s="857"/>
      <c r="O36" s="857">
        <v>56</v>
      </c>
      <c r="P36" s="857">
        <v>2</v>
      </c>
      <c r="Q36" s="862"/>
      <c r="R36" s="858"/>
      <c r="S36" s="860"/>
      <c r="T36" s="1311">
        <f t="shared" si="9"/>
        <v>0</v>
      </c>
      <c r="U36" s="858"/>
      <c r="V36" s="858"/>
      <c r="W36" s="856">
        <f t="shared" si="8"/>
        <v>220</v>
      </c>
      <c r="X36" s="858"/>
      <c r="Y36" s="858">
        <v>220</v>
      </c>
      <c r="Z36" s="858"/>
      <c r="AA36" s="867"/>
      <c r="AB36" s="1312">
        <v>162</v>
      </c>
      <c r="AC36" s="858"/>
      <c r="AD36" s="858"/>
      <c r="AE36" s="858"/>
      <c r="AF36" s="866"/>
      <c r="AG36" s="866"/>
      <c r="AH36" s="860"/>
      <c r="AJ36" s="1314"/>
      <c r="AK36" s="1314"/>
      <c r="AL36" s="1314"/>
      <c r="AM36" s="1314"/>
      <c r="AN36" s="1314"/>
      <c r="AO36" s="1314"/>
      <c r="AP36" s="1314"/>
      <c r="AQ36" s="1314"/>
      <c r="AR36" s="1314"/>
      <c r="AS36" s="1314"/>
    </row>
    <row r="37" spans="1:45" ht="13.5" thickBot="1">
      <c r="A37" s="1307">
        <v>1</v>
      </c>
      <c r="B37" s="1325" t="s">
        <v>170</v>
      </c>
      <c r="C37" s="83">
        <f t="shared" si="2"/>
        <v>0</v>
      </c>
      <c r="D37" s="84"/>
      <c r="E37" s="84"/>
      <c r="F37" s="149"/>
      <c r="G37" s="85"/>
      <c r="H37" s="84"/>
      <c r="I37" s="83"/>
      <c r="J37" s="837">
        <f t="shared" si="0"/>
        <v>-8100</v>
      </c>
      <c r="K37" s="84"/>
      <c r="L37" s="84"/>
      <c r="M37" s="84"/>
      <c r="N37" s="84"/>
      <c r="O37" s="84"/>
      <c r="P37" s="84"/>
      <c r="Q37" s="149"/>
      <c r="R37" s="271"/>
      <c r="S37" s="615">
        <v>-8100</v>
      </c>
      <c r="T37" s="463">
        <f t="shared" si="9"/>
        <v>0</v>
      </c>
      <c r="U37" s="838">
        <v>8100</v>
      </c>
      <c r="V37" s="271"/>
      <c r="W37" s="253">
        <f t="shared" si="8"/>
        <v>0</v>
      </c>
      <c r="X37" s="271"/>
      <c r="Y37" s="271"/>
      <c r="Z37" s="271"/>
      <c r="AA37" s="323"/>
      <c r="AB37" s="126"/>
      <c r="AC37" s="271"/>
      <c r="AD37" s="271"/>
      <c r="AE37" s="271"/>
      <c r="AF37" s="247"/>
      <c r="AG37" s="247"/>
      <c r="AH37" s="150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 hidden="1">
      <c r="A38" s="1126"/>
      <c r="B38" s="141" t="s">
        <v>153</v>
      </c>
      <c r="C38" s="83">
        <f t="shared" si="2"/>
        <v>0</v>
      </c>
      <c r="D38" s="84"/>
      <c r="E38" s="84"/>
      <c r="F38" s="149"/>
      <c r="G38" s="85"/>
      <c r="H38" s="84"/>
      <c r="I38" s="83"/>
      <c r="J38" s="83">
        <f t="shared" si="0"/>
        <v>0</v>
      </c>
      <c r="K38" s="84"/>
      <c r="L38" s="84"/>
      <c r="M38" s="84"/>
      <c r="N38" s="84"/>
      <c r="O38" s="84"/>
      <c r="P38" s="84"/>
      <c r="Q38" s="149"/>
      <c r="R38" s="271"/>
      <c r="S38" s="150"/>
      <c r="T38" s="753">
        <f t="shared" si="9"/>
        <v>0</v>
      </c>
      <c r="U38" s="271"/>
      <c r="V38" s="271"/>
      <c r="W38" s="253">
        <f t="shared" si="8"/>
        <v>0</v>
      </c>
      <c r="X38" s="271"/>
      <c r="Y38" s="271"/>
      <c r="Z38" s="271"/>
      <c r="AA38" s="323"/>
      <c r="AB38" s="126"/>
      <c r="AC38" s="271"/>
      <c r="AD38" s="271"/>
      <c r="AE38" s="271"/>
      <c r="AF38" s="247"/>
      <c r="AG38" s="247"/>
      <c r="AH38" s="150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 hidden="1">
      <c r="A39" s="1126"/>
      <c r="B39" s="141" t="s">
        <v>125</v>
      </c>
      <c r="C39" s="83">
        <f t="shared" si="2"/>
        <v>0</v>
      </c>
      <c r="D39" s="84"/>
      <c r="E39" s="84"/>
      <c r="F39" s="149"/>
      <c r="G39" s="85"/>
      <c r="H39" s="84"/>
      <c r="I39" s="83"/>
      <c r="J39" s="83">
        <f t="shared" si="0"/>
        <v>0</v>
      </c>
      <c r="K39" s="84"/>
      <c r="L39" s="84"/>
      <c r="M39" s="84"/>
      <c r="N39" s="84"/>
      <c r="O39" s="84"/>
      <c r="P39" s="84"/>
      <c r="Q39" s="149"/>
      <c r="R39" s="271"/>
      <c r="S39" s="150"/>
      <c r="T39" s="753">
        <f t="shared" si="9"/>
        <v>0</v>
      </c>
      <c r="U39" s="271"/>
      <c r="V39" s="271"/>
      <c r="W39" s="253">
        <f t="shared" si="8"/>
        <v>0</v>
      </c>
      <c r="X39" s="271"/>
      <c r="Y39" s="271"/>
      <c r="Z39" s="271"/>
      <c r="AA39" s="323"/>
      <c r="AB39" s="126"/>
      <c r="AC39" s="271"/>
      <c r="AD39" s="271"/>
      <c r="AE39" s="271"/>
      <c r="AF39" s="247"/>
      <c r="AG39" s="247"/>
      <c r="AH39" s="150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 hidden="1">
      <c r="A40" s="1126"/>
      <c r="B40" s="141" t="s">
        <v>125</v>
      </c>
      <c r="C40" s="83">
        <f t="shared" si="2"/>
        <v>0</v>
      </c>
      <c r="D40" s="84"/>
      <c r="E40" s="84"/>
      <c r="F40" s="149"/>
      <c r="G40" s="85"/>
      <c r="H40" s="84"/>
      <c r="I40" s="83"/>
      <c r="J40" s="83">
        <f t="shared" si="0"/>
        <v>0</v>
      </c>
      <c r="K40" s="84"/>
      <c r="L40" s="84"/>
      <c r="M40" s="84"/>
      <c r="N40" s="84"/>
      <c r="O40" s="84"/>
      <c r="P40" s="84"/>
      <c r="Q40" s="149"/>
      <c r="R40" s="271"/>
      <c r="S40" s="150"/>
      <c r="T40" s="753">
        <f t="shared" si="9"/>
        <v>0</v>
      </c>
      <c r="U40" s="271"/>
      <c r="V40" s="271"/>
      <c r="W40" s="253">
        <f t="shared" si="8"/>
        <v>0</v>
      </c>
      <c r="X40" s="271"/>
      <c r="Y40" s="271"/>
      <c r="Z40" s="271"/>
      <c r="AA40" s="323"/>
      <c r="AB40" s="126"/>
      <c r="AC40" s="271"/>
      <c r="AD40" s="271"/>
      <c r="AE40" s="271"/>
      <c r="AF40" s="247"/>
      <c r="AG40" s="247"/>
      <c r="AH40" s="150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 hidden="1">
      <c r="A41" s="1126"/>
      <c r="B41" s="141"/>
      <c r="C41" s="83">
        <f t="shared" si="2"/>
        <v>0</v>
      </c>
      <c r="D41" s="84"/>
      <c r="E41" s="84"/>
      <c r="F41" s="149"/>
      <c r="G41" s="85"/>
      <c r="H41" s="84"/>
      <c r="I41" s="83"/>
      <c r="J41" s="83">
        <f t="shared" si="0"/>
        <v>0</v>
      </c>
      <c r="K41" s="84"/>
      <c r="L41" s="84"/>
      <c r="M41" s="84"/>
      <c r="N41" s="84"/>
      <c r="O41" s="84"/>
      <c r="P41" s="84"/>
      <c r="Q41" s="149"/>
      <c r="R41" s="271"/>
      <c r="S41" s="150"/>
      <c r="T41" s="753">
        <f t="shared" si="9"/>
        <v>0</v>
      </c>
      <c r="U41" s="271"/>
      <c r="V41" s="271"/>
      <c r="W41" s="253">
        <f t="shared" si="8"/>
        <v>0</v>
      </c>
      <c r="X41" s="271"/>
      <c r="Y41" s="271"/>
      <c r="Z41" s="271"/>
      <c r="AA41" s="323"/>
      <c r="AB41" s="126"/>
      <c r="AC41" s="271"/>
      <c r="AD41" s="271"/>
      <c r="AE41" s="271"/>
      <c r="AF41" s="247"/>
      <c r="AG41" s="247"/>
      <c r="AH41" s="150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hidden="1" thickBot="1">
      <c r="A42" s="1126"/>
      <c r="B42" s="141"/>
      <c r="C42" s="83">
        <f t="shared" si="2"/>
        <v>0</v>
      </c>
      <c r="D42" s="84"/>
      <c r="E42" s="84"/>
      <c r="F42" s="149"/>
      <c r="G42" s="85"/>
      <c r="H42" s="84"/>
      <c r="I42" s="83"/>
      <c r="J42" s="83">
        <f>K42+O42+P42+Q42+R42</f>
        <v>0</v>
      </c>
      <c r="K42" s="84"/>
      <c r="L42" s="84"/>
      <c r="M42" s="84"/>
      <c r="N42" s="84"/>
      <c r="O42" s="84"/>
      <c r="P42" s="84"/>
      <c r="Q42" s="149"/>
      <c r="R42" s="271"/>
      <c r="S42" s="150"/>
      <c r="T42" s="753">
        <f t="shared" si="9"/>
        <v>0</v>
      </c>
      <c r="U42" s="271"/>
      <c r="V42" s="271"/>
      <c r="W42" s="253">
        <f t="shared" si="8"/>
        <v>0</v>
      </c>
      <c r="X42" s="271"/>
      <c r="Y42" s="271"/>
      <c r="Z42" s="271"/>
      <c r="AA42" s="323"/>
      <c r="AB42" s="126"/>
      <c r="AC42" s="271"/>
      <c r="AD42" s="271"/>
      <c r="AE42" s="271"/>
      <c r="AF42" s="247"/>
      <c r="AG42" s="247"/>
      <c r="AH42" s="150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1128"/>
      <c r="B43" s="31" t="s">
        <v>34</v>
      </c>
      <c r="C43" s="76">
        <f aca="true" t="shared" si="10" ref="C43:V43">SUM(C30:C42)</f>
        <v>1088</v>
      </c>
      <c r="D43" s="172">
        <f t="shared" si="10"/>
        <v>0</v>
      </c>
      <c r="E43" s="119">
        <f>SUM(E30:E42)</f>
        <v>1088</v>
      </c>
      <c r="F43" s="289">
        <f>SUM(F30:F42)</f>
        <v>0</v>
      </c>
      <c r="G43" s="172">
        <f>SUM(G30:G42)</f>
        <v>0</v>
      </c>
      <c r="H43" s="119">
        <f t="shared" si="10"/>
        <v>0</v>
      </c>
      <c r="I43" s="119">
        <f t="shared" si="10"/>
        <v>0</v>
      </c>
      <c r="J43" s="289">
        <f>SUM(J30:J42)</f>
        <v>11152</v>
      </c>
      <c r="K43" s="77">
        <f t="shared" si="10"/>
        <v>1108</v>
      </c>
      <c r="L43" s="77">
        <f t="shared" si="10"/>
        <v>1108</v>
      </c>
      <c r="M43" s="77"/>
      <c r="N43" s="77">
        <f t="shared" si="10"/>
        <v>0</v>
      </c>
      <c r="O43" s="77">
        <f t="shared" si="10"/>
        <v>380</v>
      </c>
      <c r="P43" s="77">
        <f t="shared" si="10"/>
        <v>13</v>
      </c>
      <c r="Q43" s="117">
        <f t="shared" si="10"/>
        <v>0</v>
      </c>
      <c r="R43" s="119">
        <f t="shared" si="10"/>
        <v>1477</v>
      </c>
      <c r="S43" s="289">
        <f t="shared" si="10"/>
        <v>8174</v>
      </c>
      <c r="T43" s="77">
        <f t="shared" si="10"/>
        <v>266023</v>
      </c>
      <c r="U43" s="119">
        <f t="shared" si="10"/>
        <v>257849</v>
      </c>
      <c r="V43" s="119">
        <f t="shared" si="10"/>
        <v>0</v>
      </c>
      <c r="W43" s="119">
        <f>U43+J43</f>
        <v>269001</v>
      </c>
      <c r="X43" s="119">
        <f>SUM(X30:X42)</f>
        <v>0</v>
      </c>
      <c r="Y43" s="119">
        <f>SUM(Y30:Y42)</f>
        <v>269001</v>
      </c>
      <c r="Z43" s="119"/>
      <c r="AA43" s="325">
        <f>SUM(AA30:AA42)</f>
        <v>0</v>
      </c>
      <c r="AB43" s="392">
        <f aca="true" t="shared" si="11" ref="AB43:AH43">SUM(AB30:AB42)</f>
        <v>1108</v>
      </c>
      <c r="AC43" s="119">
        <f t="shared" si="11"/>
        <v>0</v>
      </c>
      <c r="AD43" s="119">
        <f t="shared" si="11"/>
        <v>0</v>
      </c>
      <c r="AE43" s="119">
        <f t="shared" si="11"/>
        <v>0</v>
      </c>
      <c r="AF43" s="246">
        <f t="shared" si="11"/>
        <v>0</v>
      </c>
      <c r="AG43" s="246">
        <f t="shared" si="11"/>
        <v>1281</v>
      </c>
      <c r="AH43" s="289">
        <f t="shared" si="11"/>
        <v>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1129">
        <v>3</v>
      </c>
      <c r="B44" s="134" t="s">
        <v>171</v>
      </c>
      <c r="C44" s="846">
        <f>D44+H44</f>
        <v>0</v>
      </c>
      <c r="D44" s="868"/>
      <c r="E44" s="849"/>
      <c r="F44" s="854"/>
      <c r="G44" s="868"/>
      <c r="H44" s="849"/>
      <c r="I44" s="849"/>
      <c r="J44" s="854">
        <f aca="true" t="shared" si="12" ref="J44:J57">K44+O44+P44+Q44+R44+S44</f>
        <v>55000</v>
      </c>
      <c r="K44" s="611">
        <f>L44+N44</f>
        <v>0</v>
      </c>
      <c r="L44" s="90"/>
      <c r="M44" s="90"/>
      <c r="N44" s="90"/>
      <c r="O44" s="90"/>
      <c r="P44" s="847"/>
      <c r="Q44" s="848"/>
      <c r="R44" s="849"/>
      <c r="S44" s="854">
        <v>55000</v>
      </c>
      <c r="T44" s="847">
        <f aca="true" t="shared" si="13" ref="T44:T57">S44+U44</f>
        <v>125000</v>
      </c>
      <c r="U44" s="849">
        <v>70000</v>
      </c>
      <c r="V44" s="849"/>
      <c r="W44" s="849">
        <f>J44+U44+V44</f>
        <v>125000</v>
      </c>
      <c r="X44" s="849"/>
      <c r="Y44" s="849">
        <v>125000</v>
      </c>
      <c r="Z44" s="185"/>
      <c r="AA44" s="327"/>
      <c r="AB44" s="393"/>
      <c r="AC44" s="185"/>
      <c r="AD44" s="185"/>
      <c r="AE44" s="185"/>
      <c r="AF44" s="248"/>
      <c r="AG44" s="248"/>
      <c r="AH44" s="153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1307">
        <v>1</v>
      </c>
      <c r="B45" s="1325" t="s">
        <v>172</v>
      </c>
      <c r="C45" s="839">
        <f aca="true" t="shared" si="14" ref="C45:C57">D45+H45</f>
        <v>0</v>
      </c>
      <c r="D45" s="463"/>
      <c r="E45" s="406"/>
      <c r="F45" s="693"/>
      <c r="G45" s="463"/>
      <c r="H45" s="406"/>
      <c r="I45" s="406"/>
      <c r="J45" s="615">
        <f t="shared" si="12"/>
        <v>-9796</v>
      </c>
      <c r="K45" s="611">
        <f>L45+N45</f>
        <v>0</v>
      </c>
      <c r="L45" s="93"/>
      <c r="M45" s="93"/>
      <c r="N45" s="93"/>
      <c r="O45" s="93"/>
      <c r="P45" s="611"/>
      <c r="Q45" s="855"/>
      <c r="R45" s="406"/>
      <c r="S45" s="615">
        <v>-9796</v>
      </c>
      <c r="T45" s="869">
        <f t="shared" si="13"/>
        <v>0</v>
      </c>
      <c r="U45" s="838">
        <v>9796</v>
      </c>
      <c r="V45" s="838"/>
      <c r="W45" s="838">
        <f aca="true" t="shared" si="15" ref="W45:W57">J45+U45+V45</f>
        <v>0</v>
      </c>
      <c r="X45" s="406"/>
      <c r="Y45" s="406"/>
      <c r="Z45" s="186"/>
      <c r="AA45" s="328"/>
      <c r="AB45" s="394"/>
      <c r="AC45" s="186"/>
      <c r="AD45" s="186"/>
      <c r="AE45" s="186"/>
      <c r="AF45" s="249"/>
      <c r="AG45" s="249"/>
      <c r="AH45" s="155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>
      <c r="A46" s="1126">
        <v>3</v>
      </c>
      <c r="B46" s="141" t="s">
        <v>174</v>
      </c>
      <c r="C46" s="839">
        <f t="shared" si="14"/>
        <v>0</v>
      </c>
      <c r="D46" s="463"/>
      <c r="E46" s="406"/>
      <c r="F46" s="693"/>
      <c r="G46" s="463"/>
      <c r="H46" s="406"/>
      <c r="I46" s="406"/>
      <c r="J46" s="693">
        <f t="shared" si="12"/>
        <v>-3000</v>
      </c>
      <c r="K46" s="611">
        <f aca="true" t="shared" si="16" ref="K46:K53">L46+N46</f>
        <v>0</v>
      </c>
      <c r="L46" s="93"/>
      <c r="M46" s="93"/>
      <c r="N46" s="93"/>
      <c r="O46" s="93"/>
      <c r="P46" s="611"/>
      <c r="Q46" s="855"/>
      <c r="R46" s="406">
        <v>-3000</v>
      </c>
      <c r="S46" s="693"/>
      <c r="T46" s="611">
        <f t="shared" si="13"/>
        <v>3000</v>
      </c>
      <c r="U46" s="406">
        <v>3000</v>
      </c>
      <c r="V46" s="406"/>
      <c r="W46" s="406">
        <f t="shared" si="15"/>
        <v>0</v>
      </c>
      <c r="X46" s="406"/>
      <c r="Y46" s="406"/>
      <c r="Z46" s="186"/>
      <c r="AA46" s="328"/>
      <c r="AB46" s="858"/>
      <c r="AC46" s="186"/>
      <c r="AD46" s="186"/>
      <c r="AE46" s="186"/>
      <c r="AF46" s="249"/>
      <c r="AG46" s="249"/>
      <c r="AH46" s="155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>
      <c r="A47" s="1307">
        <v>1</v>
      </c>
      <c r="B47" s="1325" t="s">
        <v>176</v>
      </c>
      <c r="C47" s="839">
        <f t="shared" si="14"/>
        <v>0</v>
      </c>
      <c r="D47" s="463"/>
      <c r="E47" s="406"/>
      <c r="F47" s="693"/>
      <c r="G47" s="463"/>
      <c r="H47" s="406"/>
      <c r="I47" s="406"/>
      <c r="J47" s="615">
        <f t="shared" si="12"/>
        <v>-533</v>
      </c>
      <c r="K47" s="611">
        <f t="shared" si="16"/>
        <v>0</v>
      </c>
      <c r="L47" s="93"/>
      <c r="M47" s="93"/>
      <c r="N47" s="93"/>
      <c r="O47" s="93"/>
      <c r="P47" s="611"/>
      <c r="Q47" s="855"/>
      <c r="R47" s="406"/>
      <c r="S47" s="615">
        <v>-533</v>
      </c>
      <c r="T47" s="869">
        <f t="shared" si="13"/>
        <v>0</v>
      </c>
      <c r="U47" s="838">
        <v>533</v>
      </c>
      <c r="V47" s="838"/>
      <c r="W47" s="838">
        <f t="shared" si="15"/>
        <v>0</v>
      </c>
      <c r="X47" s="838"/>
      <c r="Y47" s="838"/>
      <c r="Z47" s="186"/>
      <c r="AA47" s="328"/>
      <c r="AB47" s="858"/>
      <c r="AC47" s="186"/>
      <c r="AD47" s="186"/>
      <c r="AE47" s="186"/>
      <c r="AF47" s="249"/>
      <c r="AG47" s="249"/>
      <c r="AH47" s="155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>
      <c r="A48" s="1126">
        <v>3</v>
      </c>
      <c r="B48" s="141" t="s">
        <v>178</v>
      </c>
      <c r="C48" s="839">
        <f t="shared" si="14"/>
        <v>0</v>
      </c>
      <c r="D48" s="463"/>
      <c r="E48" s="406"/>
      <c r="F48" s="693"/>
      <c r="G48" s="463"/>
      <c r="H48" s="406"/>
      <c r="I48" s="406"/>
      <c r="J48" s="693">
        <f t="shared" si="12"/>
        <v>0</v>
      </c>
      <c r="K48" s="611">
        <f t="shared" si="16"/>
        <v>0</v>
      </c>
      <c r="L48" s="93"/>
      <c r="M48" s="93"/>
      <c r="N48" s="93"/>
      <c r="O48" s="93"/>
      <c r="P48" s="857"/>
      <c r="Q48" s="862"/>
      <c r="R48" s="858"/>
      <c r="S48" s="860"/>
      <c r="T48" s="857">
        <f t="shared" si="13"/>
        <v>38700</v>
      </c>
      <c r="U48" s="858">
        <v>38700</v>
      </c>
      <c r="V48" s="858"/>
      <c r="W48" s="858">
        <f t="shared" si="15"/>
        <v>38700</v>
      </c>
      <c r="X48" s="858"/>
      <c r="Y48" s="858">
        <v>38700</v>
      </c>
      <c r="Z48" s="186"/>
      <c r="AA48" s="328"/>
      <c r="AB48" s="858"/>
      <c r="AC48" s="186"/>
      <c r="AD48" s="186"/>
      <c r="AE48" s="186"/>
      <c r="AF48" s="249"/>
      <c r="AG48" s="249"/>
      <c r="AH48" s="155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>
      <c r="A49" s="1126">
        <v>3</v>
      </c>
      <c r="B49" s="141" t="s">
        <v>180</v>
      </c>
      <c r="C49" s="839">
        <f t="shared" si="14"/>
        <v>0</v>
      </c>
      <c r="D49" s="463"/>
      <c r="E49" s="406"/>
      <c r="F49" s="693"/>
      <c r="G49" s="463"/>
      <c r="H49" s="406"/>
      <c r="I49" s="406"/>
      <c r="J49" s="693">
        <f t="shared" si="12"/>
        <v>-832</v>
      </c>
      <c r="K49" s="611">
        <f t="shared" si="16"/>
        <v>-106</v>
      </c>
      <c r="L49" s="611">
        <v>-106</v>
      </c>
      <c r="M49" s="611"/>
      <c r="N49" s="611"/>
      <c r="O49" s="611">
        <v>-36</v>
      </c>
      <c r="P49" s="611">
        <v>-1</v>
      </c>
      <c r="Q49" s="855"/>
      <c r="R49" s="406">
        <v>-689</v>
      </c>
      <c r="S49" s="693"/>
      <c r="T49" s="611">
        <f t="shared" si="13"/>
        <v>0</v>
      </c>
      <c r="U49" s="406"/>
      <c r="V49" s="406"/>
      <c r="W49" s="406">
        <f t="shared" si="15"/>
        <v>-832</v>
      </c>
      <c r="X49" s="406"/>
      <c r="Y49" s="406">
        <v>-832</v>
      </c>
      <c r="Z49" s="186"/>
      <c r="AA49" s="328"/>
      <c r="AB49" s="858">
        <v>-106</v>
      </c>
      <c r="AC49" s="186"/>
      <c r="AD49" s="186"/>
      <c r="AE49" s="186"/>
      <c r="AF49" s="249"/>
      <c r="AG49" s="249"/>
      <c r="AH49" s="155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1126">
        <v>3</v>
      </c>
      <c r="B50" s="141" t="s">
        <v>181</v>
      </c>
      <c r="C50" s="839">
        <f t="shared" si="14"/>
        <v>0</v>
      </c>
      <c r="D50" s="463"/>
      <c r="E50" s="406"/>
      <c r="F50" s="693"/>
      <c r="G50" s="463"/>
      <c r="H50" s="406"/>
      <c r="I50" s="406"/>
      <c r="J50" s="693">
        <f t="shared" si="12"/>
        <v>1326</v>
      </c>
      <c r="K50" s="611">
        <f t="shared" si="16"/>
        <v>982</v>
      </c>
      <c r="L50" s="611">
        <v>982</v>
      </c>
      <c r="M50" s="611"/>
      <c r="N50" s="611"/>
      <c r="O50" s="611">
        <v>334</v>
      </c>
      <c r="P50" s="857">
        <v>10</v>
      </c>
      <c r="Q50" s="862"/>
      <c r="R50" s="858"/>
      <c r="S50" s="860"/>
      <c r="T50" s="857">
        <f t="shared" si="13"/>
        <v>0</v>
      </c>
      <c r="U50" s="858"/>
      <c r="V50" s="858"/>
      <c r="W50" s="858">
        <f t="shared" si="15"/>
        <v>1326</v>
      </c>
      <c r="X50" s="858"/>
      <c r="Y50" s="858">
        <v>1326</v>
      </c>
      <c r="Z50" s="186"/>
      <c r="AA50" s="328"/>
      <c r="AB50" s="858">
        <v>982</v>
      </c>
      <c r="AC50" s="186"/>
      <c r="AD50" s="186"/>
      <c r="AE50" s="186"/>
      <c r="AF50" s="249"/>
      <c r="AG50" s="249"/>
      <c r="AH50" s="155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>
      <c r="A51" s="1126">
        <v>3</v>
      </c>
      <c r="B51" s="141" t="s">
        <v>183</v>
      </c>
      <c r="C51" s="839">
        <f t="shared" si="14"/>
        <v>0</v>
      </c>
      <c r="D51" s="463"/>
      <c r="E51" s="406"/>
      <c r="F51" s="693"/>
      <c r="G51" s="463"/>
      <c r="H51" s="406"/>
      <c r="I51" s="406"/>
      <c r="J51" s="693">
        <f t="shared" si="12"/>
        <v>177</v>
      </c>
      <c r="K51" s="611">
        <f t="shared" si="16"/>
        <v>131</v>
      </c>
      <c r="L51" s="611">
        <v>131</v>
      </c>
      <c r="M51" s="611"/>
      <c r="N51" s="611"/>
      <c r="O51" s="611">
        <v>45</v>
      </c>
      <c r="P51" s="857">
        <v>1</v>
      </c>
      <c r="Q51" s="862"/>
      <c r="R51" s="858"/>
      <c r="S51" s="860"/>
      <c r="T51" s="857">
        <f t="shared" si="13"/>
        <v>0</v>
      </c>
      <c r="U51" s="858"/>
      <c r="V51" s="858"/>
      <c r="W51" s="858">
        <f t="shared" si="15"/>
        <v>177</v>
      </c>
      <c r="X51" s="858"/>
      <c r="Y51" s="858">
        <v>177</v>
      </c>
      <c r="Z51" s="186"/>
      <c r="AA51" s="328"/>
      <c r="AB51" s="858">
        <v>131</v>
      </c>
      <c r="AC51" s="186"/>
      <c r="AD51" s="186"/>
      <c r="AE51" s="186"/>
      <c r="AF51" s="249"/>
      <c r="AG51" s="249"/>
      <c r="AH51" s="155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3.5" thickBot="1">
      <c r="A52" s="1307">
        <v>1</v>
      </c>
      <c r="B52" s="1325" t="s">
        <v>185</v>
      </c>
      <c r="C52" s="839">
        <f t="shared" si="14"/>
        <v>0</v>
      </c>
      <c r="D52" s="463"/>
      <c r="E52" s="406"/>
      <c r="F52" s="693"/>
      <c r="G52" s="463"/>
      <c r="H52" s="406"/>
      <c r="I52" s="406"/>
      <c r="J52" s="615">
        <f t="shared" si="12"/>
        <v>-7227</v>
      </c>
      <c r="K52" s="869">
        <f t="shared" si="16"/>
        <v>0</v>
      </c>
      <c r="L52" s="1334"/>
      <c r="M52" s="1334"/>
      <c r="N52" s="1334"/>
      <c r="O52" s="1334"/>
      <c r="P52" s="869"/>
      <c r="Q52" s="870"/>
      <c r="R52" s="838"/>
      <c r="S52" s="615">
        <v>-7227</v>
      </c>
      <c r="T52" s="869">
        <f t="shared" si="13"/>
        <v>0</v>
      </c>
      <c r="U52" s="838">
        <v>7227</v>
      </c>
      <c r="V52" s="838"/>
      <c r="W52" s="838">
        <f t="shared" si="15"/>
        <v>0</v>
      </c>
      <c r="X52" s="858"/>
      <c r="Y52" s="858"/>
      <c r="Z52" s="186"/>
      <c r="AA52" s="328"/>
      <c r="AB52" s="858"/>
      <c r="AC52" s="186"/>
      <c r="AD52" s="186"/>
      <c r="AE52" s="186"/>
      <c r="AF52" s="249"/>
      <c r="AG52" s="249"/>
      <c r="AH52" s="155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 hidden="1">
      <c r="A53" s="1130"/>
      <c r="B53" s="836"/>
      <c r="C53" s="839">
        <f t="shared" si="14"/>
        <v>0</v>
      </c>
      <c r="D53" s="463"/>
      <c r="E53" s="406"/>
      <c r="F53" s="693"/>
      <c r="G53" s="463"/>
      <c r="H53" s="406"/>
      <c r="I53" s="406"/>
      <c r="J53" s="615">
        <f t="shared" si="12"/>
        <v>0</v>
      </c>
      <c r="K53" s="611">
        <f t="shared" si="16"/>
        <v>0</v>
      </c>
      <c r="L53" s="93"/>
      <c r="M53" s="93"/>
      <c r="N53" s="93"/>
      <c r="O53" s="93"/>
      <c r="P53" s="857"/>
      <c r="Q53" s="862"/>
      <c r="R53" s="858"/>
      <c r="S53" s="615"/>
      <c r="T53" s="869">
        <f t="shared" si="13"/>
        <v>0</v>
      </c>
      <c r="U53" s="838"/>
      <c r="V53" s="838"/>
      <c r="W53" s="838">
        <f t="shared" si="15"/>
        <v>0</v>
      </c>
      <c r="X53" s="858"/>
      <c r="Y53" s="858"/>
      <c r="Z53" s="186"/>
      <c r="AA53" s="328"/>
      <c r="AB53" s="858"/>
      <c r="AC53" s="186"/>
      <c r="AD53" s="186"/>
      <c r="AE53" s="186"/>
      <c r="AF53" s="249"/>
      <c r="AG53" s="249"/>
      <c r="AH53" s="155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 hidden="1">
      <c r="A54" s="188"/>
      <c r="B54" s="140"/>
      <c r="C54" s="839">
        <f t="shared" si="14"/>
        <v>0</v>
      </c>
      <c r="D54" s="463"/>
      <c r="E54" s="406"/>
      <c r="F54" s="693"/>
      <c r="G54" s="463"/>
      <c r="H54" s="406"/>
      <c r="I54" s="406"/>
      <c r="J54" s="693">
        <f t="shared" si="12"/>
        <v>0</v>
      </c>
      <c r="K54" s="611">
        <f>L54+N54</f>
        <v>0</v>
      </c>
      <c r="L54" s="611"/>
      <c r="M54" s="611"/>
      <c r="N54" s="611"/>
      <c r="O54" s="611"/>
      <c r="P54" s="857"/>
      <c r="Q54" s="862"/>
      <c r="R54" s="858"/>
      <c r="S54" s="860"/>
      <c r="T54" s="857">
        <f t="shared" si="13"/>
        <v>0</v>
      </c>
      <c r="U54" s="858"/>
      <c r="V54" s="858"/>
      <c r="W54" s="858">
        <f t="shared" si="15"/>
        <v>0</v>
      </c>
      <c r="X54" s="858"/>
      <c r="Y54" s="858"/>
      <c r="Z54" s="186"/>
      <c r="AA54" s="328"/>
      <c r="AB54" s="858"/>
      <c r="AC54" s="186"/>
      <c r="AD54" s="186"/>
      <c r="AE54" s="186"/>
      <c r="AF54" s="249"/>
      <c r="AG54" s="249"/>
      <c r="AH54" s="155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2.75" hidden="1">
      <c r="A55" s="188"/>
      <c r="B55" s="140"/>
      <c r="C55" s="839">
        <f t="shared" si="14"/>
        <v>0</v>
      </c>
      <c r="D55" s="463"/>
      <c r="E55" s="406"/>
      <c r="F55" s="693"/>
      <c r="G55" s="463"/>
      <c r="H55" s="406"/>
      <c r="I55" s="406"/>
      <c r="J55" s="693">
        <f t="shared" si="12"/>
        <v>0</v>
      </c>
      <c r="K55" s="611">
        <f>L55+N55</f>
        <v>0</v>
      </c>
      <c r="L55" s="611"/>
      <c r="M55" s="611"/>
      <c r="N55" s="611"/>
      <c r="O55" s="611"/>
      <c r="P55" s="857"/>
      <c r="Q55" s="862"/>
      <c r="R55" s="858"/>
      <c r="S55" s="860"/>
      <c r="T55" s="857">
        <f t="shared" si="13"/>
        <v>0</v>
      </c>
      <c r="U55" s="858"/>
      <c r="V55" s="858"/>
      <c r="W55" s="858">
        <f t="shared" si="15"/>
        <v>0</v>
      </c>
      <c r="X55" s="858"/>
      <c r="Y55" s="858"/>
      <c r="Z55" s="186"/>
      <c r="AA55" s="328"/>
      <c r="AB55" s="858"/>
      <c r="AC55" s="186"/>
      <c r="AD55" s="186"/>
      <c r="AE55" s="186"/>
      <c r="AF55" s="249"/>
      <c r="AG55" s="249"/>
      <c r="AH55" s="155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2.75" hidden="1">
      <c r="A56" s="1130"/>
      <c r="B56" s="836"/>
      <c r="C56" s="839">
        <f t="shared" si="14"/>
        <v>0</v>
      </c>
      <c r="D56" s="463"/>
      <c r="E56" s="406"/>
      <c r="F56" s="693"/>
      <c r="G56" s="463"/>
      <c r="H56" s="406"/>
      <c r="I56" s="406"/>
      <c r="J56" s="615">
        <f t="shared" si="12"/>
        <v>0</v>
      </c>
      <c r="K56" s="611">
        <f>L56+N56</f>
        <v>0</v>
      </c>
      <c r="L56" s="93"/>
      <c r="M56" s="93"/>
      <c r="N56" s="93"/>
      <c r="O56" s="93"/>
      <c r="P56" s="857"/>
      <c r="Q56" s="862"/>
      <c r="R56" s="858"/>
      <c r="S56" s="615"/>
      <c r="T56" s="869">
        <f t="shared" si="13"/>
        <v>0</v>
      </c>
      <c r="U56" s="838"/>
      <c r="V56" s="858"/>
      <c r="W56" s="858">
        <f t="shared" si="15"/>
        <v>0</v>
      </c>
      <c r="X56" s="858"/>
      <c r="Y56" s="858"/>
      <c r="Z56" s="186"/>
      <c r="AA56" s="328"/>
      <c r="AB56" s="858"/>
      <c r="AC56" s="186"/>
      <c r="AD56" s="186"/>
      <c r="AE56" s="186"/>
      <c r="AF56" s="249"/>
      <c r="AG56" s="249"/>
      <c r="AH56" s="155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3.5" hidden="1" thickBot="1">
      <c r="A57" s="1127"/>
      <c r="B57" s="140"/>
      <c r="C57" s="839">
        <f t="shared" si="14"/>
        <v>0</v>
      </c>
      <c r="D57" s="463"/>
      <c r="E57" s="406"/>
      <c r="F57" s="693"/>
      <c r="G57" s="463"/>
      <c r="H57" s="406"/>
      <c r="I57" s="406"/>
      <c r="J57" s="693">
        <f t="shared" si="12"/>
        <v>0</v>
      </c>
      <c r="K57" s="611">
        <f>L57+N57</f>
        <v>0</v>
      </c>
      <c r="L57" s="93"/>
      <c r="M57" s="93"/>
      <c r="N57" s="93"/>
      <c r="O57" s="93"/>
      <c r="P57" s="857"/>
      <c r="Q57" s="862"/>
      <c r="R57" s="858"/>
      <c r="S57" s="860"/>
      <c r="T57" s="857">
        <f t="shared" si="13"/>
        <v>0</v>
      </c>
      <c r="U57" s="858"/>
      <c r="V57" s="858"/>
      <c r="W57" s="858">
        <f t="shared" si="15"/>
        <v>0</v>
      </c>
      <c r="X57" s="858"/>
      <c r="Y57" s="858"/>
      <c r="Z57" s="186"/>
      <c r="AA57" s="328"/>
      <c r="AB57" s="394"/>
      <c r="AC57" s="186"/>
      <c r="AD57" s="186"/>
      <c r="AE57" s="186"/>
      <c r="AF57" s="249"/>
      <c r="AG57" s="249"/>
      <c r="AH57" s="155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6" ht="13.5" thickBot="1">
      <c r="A58" s="1128"/>
      <c r="B58" s="31" t="s">
        <v>35</v>
      </c>
      <c r="C58" s="71">
        <f aca="true" t="shared" si="17" ref="C58:X58">SUM(C44:C57)</f>
        <v>0</v>
      </c>
      <c r="D58" s="79">
        <f t="shared" si="17"/>
        <v>0</v>
      </c>
      <c r="E58" s="73"/>
      <c r="F58" s="97"/>
      <c r="G58" s="79"/>
      <c r="H58" s="73">
        <f t="shared" si="17"/>
        <v>0</v>
      </c>
      <c r="I58" s="73">
        <f t="shared" si="17"/>
        <v>0</v>
      </c>
      <c r="J58" s="97">
        <f t="shared" si="17"/>
        <v>35115</v>
      </c>
      <c r="K58" s="71">
        <f t="shared" si="17"/>
        <v>1007</v>
      </c>
      <c r="L58" s="71">
        <f t="shared" si="17"/>
        <v>1007</v>
      </c>
      <c r="M58" s="71"/>
      <c r="N58" s="71">
        <f t="shared" si="17"/>
        <v>0</v>
      </c>
      <c r="O58" s="71">
        <f t="shared" si="17"/>
        <v>343</v>
      </c>
      <c r="P58" s="71">
        <f t="shared" si="17"/>
        <v>10</v>
      </c>
      <c r="Q58" s="116">
        <f t="shared" si="17"/>
        <v>0</v>
      </c>
      <c r="R58" s="73">
        <f t="shared" si="17"/>
        <v>-3689</v>
      </c>
      <c r="S58" s="97">
        <f t="shared" si="17"/>
        <v>37444</v>
      </c>
      <c r="T58" s="72">
        <f t="shared" si="17"/>
        <v>166700</v>
      </c>
      <c r="U58" s="73">
        <f t="shared" si="17"/>
        <v>129256</v>
      </c>
      <c r="V58" s="73">
        <f t="shared" si="17"/>
        <v>0</v>
      </c>
      <c r="W58" s="73">
        <f t="shared" si="17"/>
        <v>164371</v>
      </c>
      <c r="X58" s="73">
        <f t="shared" si="17"/>
        <v>0</v>
      </c>
      <c r="Y58" s="73">
        <f>SUM(Y44:Y57)</f>
        <v>164371</v>
      </c>
      <c r="Z58" s="73">
        <f>SUM(Z44:Z57)</f>
        <v>0</v>
      </c>
      <c r="AA58" s="151">
        <f>SUM(AA44:AA57)</f>
        <v>0</v>
      </c>
      <c r="AB58" s="72">
        <f aca="true" t="shared" si="18" ref="AB58:AH58">SUM(AB44:AB57)</f>
        <v>1007</v>
      </c>
      <c r="AC58" s="73">
        <f t="shared" si="18"/>
        <v>0</v>
      </c>
      <c r="AD58" s="73">
        <f t="shared" si="18"/>
        <v>0</v>
      </c>
      <c r="AE58" s="73">
        <f t="shared" si="18"/>
        <v>0</v>
      </c>
      <c r="AF58" s="73">
        <f t="shared" si="18"/>
        <v>0</v>
      </c>
      <c r="AG58" s="73">
        <f t="shared" si="18"/>
        <v>0</v>
      </c>
      <c r="AH58" s="97">
        <f t="shared" si="18"/>
        <v>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188">
        <v>3</v>
      </c>
      <c r="B59" s="141" t="s">
        <v>201</v>
      </c>
      <c r="C59" s="1373">
        <f>D59+E59+F59+G59</f>
        <v>0</v>
      </c>
      <c r="D59" s="91"/>
      <c r="E59" s="185"/>
      <c r="F59" s="153"/>
      <c r="G59" s="91"/>
      <c r="H59" s="185"/>
      <c r="I59" s="185"/>
      <c r="J59" s="693">
        <f aca="true" t="shared" si="19" ref="J59:J78">K59+O59+P59+Q59+R59+S59</f>
        <v>9284</v>
      </c>
      <c r="K59" s="90">
        <f>L59+N59</f>
        <v>0</v>
      </c>
      <c r="L59" s="90"/>
      <c r="M59" s="90"/>
      <c r="N59" s="90"/>
      <c r="O59" s="90"/>
      <c r="P59" s="90"/>
      <c r="Q59" s="152"/>
      <c r="R59" s="380">
        <v>9284</v>
      </c>
      <c r="S59" s="153"/>
      <c r="T59" s="847">
        <f aca="true" t="shared" si="20" ref="T59:T69">S59+U59</f>
        <v>0</v>
      </c>
      <c r="U59" s="849"/>
      <c r="V59" s="290"/>
      <c r="W59" s="406">
        <f>J59+U59</f>
        <v>9284</v>
      </c>
      <c r="X59" s="185"/>
      <c r="Y59" s="849">
        <v>9284</v>
      </c>
      <c r="Z59" s="185"/>
      <c r="AA59" s="327"/>
      <c r="AB59" s="393"/>
      <c r="AC59" s="185"/>
      <c r="AD59" s="185"/>
      <c r="AE59" s="185"/>
      <c r="AF59" s="248"/>
      <c r="AG59" s="248"/>
      <c r="AH59" s="153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1125">
        <v>3</v>
      </c>
      <c r="B60" s="141" t="s">
        <v>202</v>
      </c>
      <c r="C60" s="686">
        <f aca="true" t="shared" si="21" ref="C60:C78">D60+E60+F60+G60</f>
        <v>21039</v>
      </c>
      <c r="D60" s="100"/>
      <c r="E60" s="380">
        <v>21039</v>
      </c>
      <c r="F60" s="292"/>
      <c r="G60" s="100"/>
      <c r="H60" s="290"/>
      <c r="I60" s="290"/>
      <c r="J60" s="693">
        <f t="shared" si="19"/>
        <v>40641</v>
      </c>
      <c r="K60" s="99">
        <f>L60+N60</f>
        <v>0</v>
      </c>
      <c r="L60" s="99"/>
      <c r="M60" s="99"/>
      <c r="N60" s="99"/>
      <c r="O60" s="99"/>
      <c r="P60" s="99"/>
      <c r="Q60" s="181"/>
      <c r="R60" s="380">
        <v>29730</v>
      </c>
      <c r="S60" s="695">
        <v>10911</v>
      </c>
      <c r="T60" s="613">
        <f t="shared" si="20"/>
        <v>16126</v>
      </c>
      <c r="U60" s="380">
        <v>5215</v>
      </c>
      <c r="V60" s="290"/>
      <c r="W60" s="380">
        <f aca="true" t="shared" si="22" ref="W60:W67">J60+U60</f>
        <v>45856</v>
      </c>
      <c r="X60" s="290"/>
      <c r="Y60" s="380">
        <v>45856</v>
      </c>
      <c r="Z60" s="290"/>
      <c r="AA60" s="329"/>
      <c r="AB60" s="940"/>
      <c r="AC60" s="290"/>
      <c r="AD60" s="290"/>
      <c r="AE60" s="290"/>
      <c r="AF60" s="291"/>
      <c r="AG60" s="938">
        <v>24752</v>
      </c>
      <c r="AH60" s="292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1125">
        <v>3</v>
      </c>
      <c r="B61" s="141" t="s">
        <v>204</v>
      </c>
      <c r="C61" s="686">
        <f t="shared" si="21"/>
        <v>0</v>
      </c>
      <c r="D61" s="100"/>
      <c r="E61" s="290"/>
      <c r="F61" s="292"/>
      <c r="G61" s="100"/>
      <c r="H61" s="290"/>
      <c r="I61" s="290"/>
      <c r="J61" s="693">
        <f t="shared" si="19"/>
        <v>14400</v>
      </c>
      <c r="K61" s="613">
        <f>L61+N61</f>
        <v>0</v>
      </c>
      <c r="L61" s="613"/>
      <c r="M61" s="613"/>
      <c r="N61" s="613"/>
      <c r="O61" s="613"/>
      <c r="P61" s="613"/>
      <c r="Q61" s="181"/>
      <c r="R61" s="380">
        <v>14400</v>
      </c>
      <c r="S61" s="695"/>
      <c r="T61" s="613">
        <f t="shared" si="20"/>
        <v>0</v>
      </c>
      <c r="U61" s="380"/>
      <c r="V61" s="290"/>
      <c r="W61" s="406">
        <f t="shared" si="22"/>
        <v>14400</v>
      </c>
      <c r="X61" s="290"/>
      <c r="Y61" s="380">
        <v>14400</v>
      </c>
      <c r="Z61" s="290"/>
      <c r="AA61" s="329"/>
      <c r="AB61" s="941"/>
      <c r="AC61" s="290"/>
      <c r="AD61" s="290"/>
      <c r="AE61" s="290"/>
      <c r="AF61" s="291"/>
      <c r="AG61" s="938"/>
      <c r="AH61" s="292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>
      <c r="A62" s="188">
        <v>3</v>
      </c>
      <c r="B62" s="141" t="s">
        <v>207</v>
      </c>
      <c r="C62" s="686">
        <f t="shared" si="21"/>
        <v>0</v>
      </c>
      <c r="D62" s="100"/>
      <c r="E62" s="290"/>
      <c r="F62" s="292"/>
      <c r="G62" s="100"/>
      <c r="H62" s="290"/>
      <c r="I62" s="290"/>
      <c r="J62" s="693">
        <f t="shared" si="19"/>
        <v>-450</v>
      </c>
      <c r="K62" s="613">
        <f aca="true" t="shared" si="23" ref="K62:K78">L62+N62</f>
        <v>0</v>
      </c>
      <c r="L62" s="99"/>
      <c r="M62" s="99"/>
      <c r="N62" s="99"/>
      <c r="O62" s="99"/>
      <c r="P62" s="99"/>
      <c r="Q62" s="181"/>
      <c r="R62" s="380">
        <v>-450</v>
      </c>
      <c r="S62" s="695"/>
      <c r="T62" s="613">
        <f t="shared" si="20"/>
        <v>450</v>
      </c>
      <c r="U62" s="380">
        <v>450</v>
      </c>
      <c r="V62" s="290"/>
      <c r="W62" s="406">
        <f>J62+U62</f>
        <v>0</v>
      </c>
      <c r="X62" s="290"/>
      <c r="Y62" s="380"/>
      <c r="Z62" s="290"/>
      <c r="AA62" s="329"/>
      <c r="AB62" s="940"/>
      <c r="AC62" s="290"/>
      <c r="AD62" s="290"/>
      <c r="AE62" s="290"/>
      <c r="AF62" s="291"/>
      <c r="AG62" s="938"/>
      <c r="AH62" s="292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>
      <c r="A63" s="188">
        <v>3</v>
      </c>
      <c r="B63" s="141" t="s">
        <v>208</v>
      </c>
      <c r="C63" s="686">
        <f t="shared" si="21"/>
        <v>-21039</v>
      </c>
      <c r="D63" s="100"/>
      <c r="E63" s="1358">
        <v>-21039</v>
      </c>
      <c r="F63" s="292"/>
      <c r="G63" s="100"/>
      <c r="H63" s="290"/>
      <c r="I63" s="290"/>
      <c r="J63" s="1359">
        <f t="shared" si="19"/>
        <v>-40641</v>
      </c>
      <c r="K63" s="1360">
        <f t="shared" si="23"/>
        <v>0</v>
      </c>
      <c r="L63" s="1361"/>
      <c r="M63" s="1361"/>
      <c r="N63" s="1361"/>
      <c r="O63" s="1361"/>
      <c r="P63" s="1361"/>
      <c r="Q63" s="1362"/>
      <c r="R63" s="1358">
        <v>-29730</v>
      </c>
      <c r="S63" s="1363">
        <v>-10911</v>
      </c>
      <c r="T63" s="1360">
        <f t="shared" si="20"/>
        <v>-16126</v>
      </c>
      <c r="U63" s="1358">
        <v>-5215</v>
      </c>
      <c r="V63" s="1364"/>
      <c r="W63" s="1365">
        <f>J63+U63</f>
        <v>-45856</v>
      </c>
      <c r="X63" s="1364"/>
      <c r="Y63" s="1358">
        <v>-45856</v>
      </c>
      <c r="Z63" s="290"/>
      <c r="AA63" s="329"/>
      <c r="AB63" s="940"/>
      <c r="AC63" s="290"/>
      <c r="AD63" s="290"/>
      <c r="AE63" s="290"/>
      <c r="AF63" s="291"/>
      <c r="AG63" s="380">
        <v>-24752</v>
      </c>
      <c r="AH63" s="292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>
      <c r="A64" s="1307">
        <v>1</v>
      </c>
      <c r="B64" s="1325" t="s">
        <v>210</v>
      </c>
      <c r="C64" s="686">
        <f t="shared" si="21"/>
        <v>0</v>
      </c>
      <c r="D64" s="100"/>
      <c r="E64" s="290"/>
      <c r="F64" s="292"/>
      <c r="G64" s="100"/>
      <c r="H64" s="290"/>
      <c r="I64" s="290"/>
      <c r="J64" s="615">
        <f t="shared" si="19"/>
        <v>-4556</v>
      </c>
      <c r="K64" s="634">
        <f t="shared" si="23"/>
        <v>0</v>
      </c>
      <c r="L64" s="947"/>
      <c r="M64" s="947"/>
      <c r="N64" s="947"/>
      <c r="O64" s="947"/>
      <c r="P64" s="947"/>
      <c r="Q64" s="950"/>
      <c r="R64" s="614"/>
      <c r="S64" s="643">
        <v>-4556</v>
      </c>
      <c r="T64" s="634">
        <f t="shared" si="20"/>
        <v>0</v>
      </c>
      <c r="U64" s="614">
        <v>4556</v>
      </c>
      <c r="V64" s="1347"/>
      <c r="W64" s="838">
        <f>J64+U64</f>
        <v>0</v>
      </c>
      <c r="X64" s="290"/>
      <c r="Y64" s="290"/>
      <c r="Z64" s="290"/>
      <c r="AA64" s="329"/>
      <c r="AB64" s="940"/>
      <c r="AC64" s="290"/>
      <c r="AD64" s="290"/>
      <c r="AE64" s="290"/>
      <c r="AF64" s="291"/>
      <c r="AG64" s="938"/>
      <c r="AH64" s="292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>
      <c r="A65" s="188">
        <v>3</v>
      </c>
      <c r="B65" s="141" t="s">
        <v>211</v>
      </c>
      <c r="C65" s="686">
        <f t="shared" si="21"/>
        <v>21039</v>
      </c>
      <c r="D65" s="100"/>
      <c r="E65" s="380">
        <v>21039</v>
      </c>
      <c r="F65" s="292"/>
      <c r="G65" s="100"/>
      <c r="H65" s="290"/>
      <c r="I65" s="290"/>
      <c r="J65" s="693">
        <f t="shared" si="19"/>
        <v>40641</v>
      </c>
      <c r="K65" s="613">
        <f t="shared" si="23"/>
        <v>0</v>
      </c>
      <c r="L65" s="99"/>
      <c r="M65" s="99"/>
      <c r="N65" s="99"/>
      <c r="O65" s="99"/>
      <c r="P65" s="99"/>
      <c r="Q65" s="181"/>
      <c r="R65" s="380">
        <v>29730</v>
      </c>
      <c r="S65" s="695">
        <v>10911</v>
      </c>
      <c r="T65" s="613">
        <f t="shared" si="20"/>
        <v>16126</v>
      </c>
      <c r="U65" s="380">
        <v>5215</v>
      </c>
      <c r="V65" s="290"/>
      <c r="W65" s="406">
        <f>J65+U65</f>
        <v>45856</v>
      </c>
      <c r="X65" s="290"/>
      <c r="Y65" s="380">
        <v>45856</v>
      </c>
      <c r="Z65" s="290"/>
      <c r="AA65" s="329"/>
      <c r="AB65" s="940"/>
      <c r="AC65" s="290"/>
      <c r="AD65" s="290"/>
      <c r="AE65" s="290"/>
      <c r="AF65" s="291"/>
      <c r="AG65" s="938">
        <v>24752</v>
      </c>
      <c r="AH65" s="292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>
      <c r="A66" s="1307">
        <v>1</v>
      </c>
      <c r="B66" s="1325" t="s">
        <v>213</v>
      </c>
      <c r="C66" s="686">
        <f t="shared" si="21"/>
        <v>0</v>
      </c>
      <c r="D66" s="100"/>
      <c r="E66" s="290"/>
      <c r="F66" s="292"/>
      <c r="G66" s="100"/>
      <c r="H66" s="290"/>
      <c r="I66" s="290"/>
      <c r="J66" s="615">
        <f t="shared" si="19"/>
        <v>-400</v>
      </c>
      <c r="K66" s="634">
        <f t="shared" si="23"/>
        <v>0</v>
      </c>
      <c r="L66" s="99"/>
      <c r="M66" s="99"/>
      <c r="N66" s="99"/>
      <c r="O66" s="99"/>
      <c r="P66" s="99"/>
      <c r="Q66" s="181"/>
      <c r="R66" s="290"/>
      <c r="S66" s="643">
        <v>-400</v>
      </c>
      <c r="T66" s="634">
        <f t="shared" si="20"/>
        <v>0</v>
      </c>
      <c r="U66" s="614">
        <v>400</v>
      </c>
      <c r="V66" s="290"/>
      <c r="W66" s="838">
        <f t="shared" si="22"/>
        <v>0</v>
      </c>
      <c r="X66" s="290"/>
      <c r="Y66" s="290"/>
      <c r="Z66" s="290"/>
      <c r="AA66" s="330"/>
      <c r="AB66" s="940"/>
      <c r="AC66" s="290"/>
      <c r="AD66" s="290"/>
      <c r="AE66" s="290"/>
      <c r="AF66" s="293"/>
      <c r="AG66" s="1380"/>
      <c r="AH66" s="292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>
      <c r="A67" s="188">
        <v>3</v>
      </c>
      <c r="B67" s="141" t="s">
        <v>217</v>
      </c>
      <c r="C67" s="686">
        <f t="shared" si="21"/>
        <v>0</v>
      </c>
      <c r="D67" s="100"/>
      <c r="E67" s="290"/>
      <c r="F67" s="292"/>
      <c r="G67" s="100"/>
      <c r="H67" s="290"/>
      <c r="I67" s="290"/>
      <c r="J67" s="693">
        <f t="shared" si="19"/>
        <v>-46</v>
      </c>
      <c r="K67" s="613">
        <f t="shared" si="23"/>
        <v>-35</v>
      </c>
      <c r="L67" s="613">
        <v>-35</v>
      </c>
      <c r="M67" s="99"/>
      <c r="N67" s="99"/>
      <c r="O67" s="613">
        <v>-11</v>
      </c>
      <c r="P67" s="99"/>
      <c r="Q67" s="181"/>
      <c r="R67" s="290"/>
      <c r="S67" s="643"/>
      <c r="T67" s="613">
        <f t="shared" si="20"/>
        <v>0</v>
      </c>
      <c r="U67" s="614"/>
      <c r="V67" s="290"/>
      <c r="W67" s="406">
        <f t="shared" si="22"/>
        <v>-46</v>
      </c>
      <c r="X67" s="290"/>
      <c r="Y67" s="380">
        <v>-46</v>
      </c>
      <c r="Z67" s="290"/>
      <c r="AA67" s="329"/>
      <c r="AB67" s="1401">
        <v>-35</v>
      </c>
      <c r="AC67" s="290"/>
      <c r="AD67" s="290"/>
      <c r="AE67" s="290"/>
      <c r="AF67" s="291"/>
      <c r="AG67" s="938"/>
      <c r="AH67" s="292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44">
        <v>3</v>
      </c>
      <c r="B68" s="141" t="s">
        <v>219</v>
      </c>
      <c r="C68" s="686">
        <f t="shared" si="21"/>
        <v>0</v>
      </c>
      <c r="D68" s="94"/>
      <c r="E68" s="186"/>
      <c r="F68" s="155"/>
      <c r="G68" s="94"/>
      <c r="H68" s="186"/>
      <c r="I68" s="186"/>
      <c r="J68" s="693">
        <f t="shared" si="19"/>
        <v>-12000</v>
      </c>
      <c r="K68" s="613">
        <f t="shared" si="23"/>
        <v>0</v>
      </c>
      <c r="L68" s="99"/>
      <c r="M68" s="99"/>
      <c r="N68" s="99"/>
      <c r="O68" s="93"/>
      <c r="P68" s="93"/>
      <c r="Q68" s="154"/>
      <c r="R68" s="406">
        <v>-12000</v>
      </c>
      <c r="S68" s="155"/>
      <c r="T68" s="611">
        <f t="shared" si="20"/>
        <v>12000</v>
      </c>
      <c r="U68" s="406">
        <v>12000</v>
      </c>
      <c r="V68" s="186"/>
      <c r="W68" s="406">
        <f>J68+U68</f>
        <v>0</v>
      </c>
      <c r="X68" s="186"/>
      <c r="Y68" s="186"/>
      <c r="Z68" s="186"/>
      <c r="AA68" s="328"/>
      <c r="AB68" s="942"/>
      <c r="AC68" s="186"/>
      <c r="AD68" s="186"/>
      <c r="AE68" s="186"/>
      <c r="AF68" s="249"/>
      <c r="AG68" s="514"/>
      <c r="AH68" s="155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4">
        <v>3</v>
      </c>
      <c r="B69" s="1387" t="s">
        <v>221</v>
      </c>
      <c r="C69" s="686">
        <f t="shared" si="21"/>
        <v>0</v>
      </c>
      <c r="D69" s="94"/>
      <c r="E69" s="186"/>
      <c r="F69" s="155"/>
      <c r="G69" s="94"/>
      <c r="H69" s="186"/>
      <c r="I69" s="186"/>
      <c r="J69" s="693">
        <f t="shared" si="19"/>
        <v>-4000</v>
      </c>
      <c r="K69" s="613">
        <f t="shared" si="23"/>
        <v>0</v>
      </c>
      <c r="L69" s="99"/>
      <c r="M69" s="99"/>
      <c r="N69" s="99"/>
      <c r="O69" s="93"/>
      <c r="P69" s="93"/>
      <c r="Q69" s="154"/>
      <c r="R69" s="186"/>
      <c r="S69" s="693">
        <v>-4000</v>
      </c>
      <c r="T69" s="611">
        <f t="shared" si="20"/>
        <v>-4000</v>
      </c>
      <c r="U69" s="406"/>
      <c r="V69" s="186"/>
      <c r="W69" s="406">
        <f>J69+U69</f>
        <v>-4000</v>
      </c>
      <c r="X69" s="186"/>
      <c r="Y69" s="406">
        <v>-4000</v>
      </c>
      <c r="Z69" s="186"/>
      <c r="AA69" s="328"/>
      <c r="AB69" s="942"/>
      <c r="AC69" s="186"/>
      <c r="AD69" s="186"/>
      <c r="AE69" s="186"/>
      <c r="AF69" s="249"/>
      <c r="AG69" s="514"/>
      <c r="AH69" s="155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1397">
        <v>1</v>
      </c>
      <c r="B70" s="1308" t="s">
        <v>227</v>
      </c>
      <c r="C70" s="686">
        <f t="shared" si="21"/>
        <v>0</v>
      </c>
      <c r="D70" s="162"/>
      <c r="E70" s="294"/>
      <c r="F70" s="157"/>
      <c r="G70" s="162"/>
      <c r="H70" s="294"/>
      <c r="I70" s="294"/>
      <c r="J70" s="1398">
        <f t="shared" si="19"/>
        <v>-1800</v>
      </c>
      <c r="K70" s="613">
        <f t="shared" si="23"/>
        <v>0</v>
      </c>
      <c r="L70" s="99"/>
      <c r="M70" s="99"/>
      <c r="N70" s="99"/>
      <c r="O70" s="160"/>
      <c r="P70" s="160"/>
      <c r="Q70" s="156"/>
      <c r="R70" s="294"/>
      <c r="S70" s="1398">
        <v>-1800</v>
      </c>
      <c r="T70" s="948">
        <f aca="true" t="shared" si="24" ref="T70:T77">U70+S70</f>
        <v>0</v>
      </c>
      <c r="U70" s="1399">
        <v>1800</v>
      </c>
      <c r="V70" s="294"/>
      <c r="W70" s="927">
        <f>J70+U70</f>
        <v>0</v>
      </c>
      <c r="X70" s="294"/>
      <c r="Y70" s="294"/>
      <c r="Z70" s="294"/>
      <c r="AA70" s="331"/>
      <c r="AB70" s="943"/>
      <c r="AC70" s="294"/>
      <c r="AD70" s="294"/>
      <c r="AE70" s="294"/>
      <c r="AF70" s="295"/>
      <c r="AG70" s="1381"/>
      <c r="AH70" s="157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1397">
        <v>1</v>
      </c>
      <c r="B71" s="1308" t="s">
        <v>229</v>
      </c>
      <c r="C71" s="699">
        <f t="shared" si="21"/>
        <v>0</v>
      </c>
      <c r="D71" s="162"/>
      <c r="E71" s="294"/>
      <c r="F71" s="157"/>
      <c r="G71" s="162"/>
      <c r="H71" s="294"/>
      <c r="I71" s="294"/>
      <c r="J71" s="1398">
        <f t="shared" si="19"/>
        <v>3450</v>
      </c>
      <c r="K71" s="613">
        <f t="shared" si="23"/>
        <v>0</v>
      </c>
      <c r="L71" s="99"/>
      <c r="M71" s="99"/>
      <c r="N71" s="99"/>
      <c r="O71" s="160"/>
      <c r="P71" s="160"/>
      <c r="Q71" s="156"/>
      <c r="R71" s="294"/>
      <c r="S71" s="1398">
        <v>3450</v>
      </c>
      <c r="T71" s="948">
        <f t="shared" si="24"/>
        <v>0</v>
      </c>
      <c r="U71" s="1399">
        <v>-3450</v>
      </c>
      <c r="V71" s="294"/>
      <c r="W71" s="927">
        <f aca="true" t="shared" si="25" ref="W71:W76">J71+U71</f>
        <v>0</v>
      </c>
      <c r="X71" s="294"/>
      <c r="Y71" s="294"/>
      <c r="Z71" s="294"/>
      <c r="AA71" s="331"/>
      <c r="AB71" s="943"/>
      <c r="AC71" s="294"/>
      <c r="AD71" s="294"/>
      <c r="AE71" s="294"/>
      <c r="AF71" s="295"/>
      <c r="AG71" s="1381"/>
      <c r="AH71" s="157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1397">
        <v>1</v>
      </c>
      <c r="B72" s="1308" t="s">
        <v>230</v>
      </c>
      <c r="C72" s="699">
        <f t="shared" si="21"/>
        <v>0</v>
      </c>
      <c r="D72" s="162"/>
      <c r="E72" s="294"/>
      <c r="F72" s="157"/>
      <c r="G72" s="162"/>
      <c r="H72" s="294"/>
      <c r="I72" s="294"/>
      <c r="J72" s="1398">
        <f t="shared" si="19"/>
        <v>-1200</v>
      </c>
      <c r="K72" s="613">
        <f t="shared" si="23"/>
        <v>0</v>
      </c>
      <c r="L72" s="99"/>
      <c r="M72" s="99"/>
      <c r="N72" s="99"/>
      <c r="O72" s="160"/>
      <c r="P72" s="160"/>
      <c r="Q72" s="156"/>
      <c r="R72" s="294"/>
      <c r="S72" s="1398">
        <v>-1200</v>
      </c>
      <c r="T72" s="948">
        <f t="shared" si="24"/>
        <v>0</v>
      </c>
      <c r="U72" s="1399">
        <v>1200</v>
      </c>
      <c r="V72" s="294"/>
      <c r="W72" s="927">
        <f t="shared" si="25"/>
        <v>0</v>
      </c>
      <c r="X72" s="294"/>
      <c r="Y72" s="294"/>
      <c r="Z72" s="294"/>
      <c r="AA72" s="331"/>
      <c r="AB72" s="943"/>
      <c r="AC72" s="294"/>
      <c r="AD72" s="294"/>
      <c r="AE72" s="294"/>
      <c r="AF72" s="295"/>
      <c r="AG72" s="1381"/>
      <c r="AH72" s="157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1402">
        <v>3</v>
      </c>
      <c r="B73" s="1387" t="s">
        <v>231</v>
      </c>
      <c r="C73" s="699">
        <f t="shared" si="21"/>
        <v>0</v>
      </c>
      <c r="D73" s="162"/>
      <c r="E73" s="294"/>
      <c r="F73" s="157"/>
      <c r="G73" s="162"/>
      <c r="H73" s="294"/>
      <c r="I73" s="294"/>
      <c r="J73" s="929">
        <f t="shared" si="19"/>
        <v>0</v>
      </c>
      <c r="K73" s="613">
        <f t="shared" si="23"/>
        <v>223</v>
      </c>
      <c r="L73" s="613">
        <v>223</v>
      </c>
      <c r="M73" s="613"/>
      <c r="N73" s="613"/>
      <c r="O73" s="928">
        <v>75</v>
      </c>
      <c r="P73" s="928">
        <v>3</v>
      </c>
      <c r="Q73" s="1388"/>
      <c r="R73" s="927">
        <v>-301</v>
      </c>
      <c r="S73" s="1398"/>
      <c r="T73" s="928">
        <f t="shared" si="24"/>
        <v>0</v>
      </c>
      <c r="U73" s="1399"/>
      <c r="V73" s="294"/>
      <c r="W73" s="927">
        <f t="shared" si="25"/>
        <v>0</v>
      </c>
      <c r="X73" s="294"/>
      <c r="Y73" s="294"/>
      <c r="Z73" s="294"/>
      <c r="AA73" s="331"/>
      <c r="AB73" s="1400">
        <v>223</v>
      </c>
      <c r="AC73" s="294"/>
      <c r="AD73" s="294"/>
      <c r="AE73" s="294"/>
      <c r="AF73" s="295"/>
      <c r="AG73" s="1381"/>
      <c r="AH73" s="157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1402">
        <v>3</v>
      </c>
      <c r="B74" s="1387" t="s">
        <v>232</v>
      </c>
      <c r="C74" s="699">
        <f t="shared" si="21"/>
        <v>0</v>
      </c>
      <c r="D74" s="162"/>
      <c r="E74" s="294"/>
      <c r="F74" s="157"/>
      <c r="G74" s="162"/>
      <c r="H74" s="294"/>
      <c r="I74" s="294"/>
      <c r="J74" s="929">
        <f t="shared" si="19"/>
        <v>850</v>
      </c>
      <c r="K74" s="613">
        <f t="shared" si="23"/>
        <v>0</v>
      </c>
      <c r="L74" s="99"/>
      <c r="M74" s="99"/>
      <c r="N74" s="99"/>
      <c r="O74" s="160"/>
      <c r="P74" s="160"/>
      <c r="Q74" s="156"/>
      <c r="R74" s="927">
        <v>850</v>
      </c>
      <c r="S74" s="1398"/>
      <c r="T74" s="928">
        <f t="shared" si="24"/>
        <v>0</v>
      </c>
      <c r="U74" s="1399"/>
      <c r="V74" s="294"/>
      <c r="W74" s="927">
        <f t="shared" si="25"/>
        <v>850</v>
      </c>
      <c r="X74" s="294"/>
      <c r="Y74" s="927">
        <v>850</v>
      </c>
      <c r="Z74" s="294"/>
      <c r="AA74" s="331"/>
      <c r="AB74" s="943"/>
      <c r="AC74" s="294"/>
      <c r="AD74" s="294"/>
      <c r="AE74" s="294"/>
      <c r="AF74" s="295"/>
      <c r="AG74" s="1381"/>
      <c r="AH74" s="157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3.5" thickBot="1">
      <c r="A75" s="1402">
        <v>3</v>
      </c>
      <c r="B75" s="1387" t="s">
        <v>234</v>
      </c>
      <c r="C75" s="699">
        <f t="shared" si="21"/>
        <v>0</v>
      </c>
      <c r="D75" s="162"/>
      <c r="E75" s="294"/>
      <c r="F75" s="157"/>
      <c r="G75" s="162"/>
      <c r="H75" s="294"/>
      <c r="I75" s="294"/>
      <c r="J75" s="929">
        <f t="shared" si="19"/>
        <v>2100000</v>
      </c>
      <c r="K75" s="613">
        <f t="shared" si="23"/>
        <v>0</v>
      </c>
      <c r="L75" s="99"/>
      <c r="M75" s="99"/>
      <c r="N75" s="99"/>
      <c r="O75" s="160"/>
      <c r="P75" s="160"/>
      <c r="Q75" s="156"/>
      <c r="R75" s="927">
        <v>2100000</v>
      </c>
      <c r="S75" s="1398"/>
      <c r="T75" s="928">
        <f t="shared" si="24"/>
        <v>0</v>
      </c>
      <c r="U75" s="1399"/>
      <c r="V75" s="294"/>
      <c r="W75" s="927">
        <f t="shared" si="25"/>
        <v>2100000</v>
      </c>
      <c r="X75" s="294"/>
      <c r="Y75" s="927">
        <v>2100000</v>
      </c>
      <c r="Z75" s="294"/>
      <c r="AA75" s="331"/>
      <c r="AB75" s="943"/>
      <c r="AC75" s="294"/>
      <c r="AD75" s="294"/>
      <c r="AE75" s="294"/>
      <c r="AF75" s="295"/>
      <c r="AG75" s="1381"/>
      <c r="AH75" s="157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 hidden="1">
      <c r="A76" s="1402">
        <v>3</v>
      </c>
      <c r="B76" s="1325"/>
      <c r="C76" s="699">
        <f t="shared" si="21"/>
        <v>0</v>
      </c>
      <c r="D76" s="162"/>
      <c r="E76" s="294"/>
      <c r="F76" s="157"/>
      <c r="G76" s="162"/>
      <c r="H76" s="294"/>
      <c r="I76" s="294"/>
      <c r="J76" s="929">
        <f t="shared" si="19"/>
        <v>0</v>
      </c>
      <c r="K76" s="613">
        <f t="shared" si="23"/>
        <v>0</v>
      </c>
      <c r="L76" s="99"/>
      <c r="M76" s="99"/>
      <c r="N76" s="99"/>
      <c r="O76" s="160"/>
      <c r="P76" s="160"/>
      <c r="Q76" s="156"/>
      <c r="R76" s="294"/>
      <c r="S76" s="1398"/>
      <c r="T76" s="928">
        <f t="shared" si="24"/>
        <v>0</v>
      </c>
      <c r="U76" s="1399"/>
      <c r="V76" s="294"/>
      <c r="W76" s="927">
        <f t="shared" si="25"/>
        <v>0</v>
      </c>
      <c r="X76" s="294"/>
      <c r="Y76" s="294"/>
      <c r="Z76" s="294"/>
      <c r="AA76" s="331"/>
      <c r="AB76" s="943"/>
      <c r="AC76" s="294"/>
      <c r="AD76" s="294"/>
      <c r="AE76" s="294"/>
      <c r="AF76" s="295"/>
      <c r="AG76" s="1381"/>
      <c r="AH76" s="157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 hidden="1">
      <c r="A77" s="44">
        <v>3</v>
      </c>
      <c r="B77" s="158"/>
      <c r="C77" s="699">
        <f t="shared" si="21"/>
        <v>0</v>
      </c>
      <c r="D77" s="162"/>
      <c r="E77" s="294"/>
      <c r="F77" s="157"/>
      <c r="G77" s="162"/>
      <c r="H77" s="294"/>
      <c r="I77" s="294"/>
      <c r="J77" s="929">
        <f t="shared" si="19"/>
        <v>0</v>
      </c>
      <c r="K77" s="613">
        <f t="shared" si="23"/>
        <v>0</v>
      </c>
      <c r="L77" s="99"/>
      <c r="M77" s="99"/>
      <c r="N77" s="99"/>
      <c r="O77" s="93"/>
      <c r="P77" s="160"/>
      <c r="Q77" s="156"/>
      <c r="R77" s="294"/>
      <c r="S77" s="157"/>
      <c r="T77" s="928">
        <f t="shared" si="24"/>
        <v>0</v>
      </c>
      <c r="U77" s="927"/>
      <c r="V77" s="294"/>
      <c r="W77" s="927">
        <f>J77+U77</f>
        <v>0</v>
      </c>
      <c r="X77" s="294"/>
      <c r="Y77" s="294"/>
      <c r="Z77" s="294"/>
      <c r="AA77" s="331"/>
      <c r="AB77" s="943"/>
      <c r="AC77" s="294"/>
      <c r="AD77" s="294"/>
      <c r="AE77" s="294"/>
      <c r="AF77" s="295"/>
      <c r="AG77" s="1381"/>
      <c r="AH77" s="157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3.5" hidden="1" thickBot="1">
      <c r="A78" s="44">
        <v>3</v>
      </c>
      <c r="B78" s="158"/>
      <c r="C78" s="699">
        <f t="shared" si="21"/>
        <v>0</v>
      </c>
      <c r="D78" s="162"/>
      <c r="E78" s="294"/>
      <c r="F78" s="157"/>
      <c r="G78" s="162"/>
      <c r="H78" s="294"/>
      <c r="I78" s="294"/>
      <c r="J78" s="929">
        <f t="shared" si="19"/>
        <v>0</v>
      </c>
      <c r="K78" s="613">
        <f t="shared" si="23"/>
        <v>0</v>
      </c>
      <c r="L78" s="99"/>
      <c r="M78" s="99"/>
      <c r="N78" s="99"/>
      <c r="O78" s="93"/>
      <c r="P78" s="160"/>
      <c r="Q78" s="156"/>
      <c r="R78" s="294"/>
      <c r="S78" s="157"/>
      <c r="T78" s="928">
        <f>S78+U78</f>
        <v>0</v>
      </c>
      <c r="U78" s="927"/>
      <c r="V78" s="294"/>
      <c r="W78" s="927">
        <f>J78+U78</f>
        <v>0</v>
      </c>
      <c r="X78" s="294"/>
      <c r="Y78" s="294"/>
      <c r="Z78" s="294"/>
      <c r="AA78" s="331"/>
      <c r="AB78" s="397"/>
      <c r="AC78" s="294"/>
      <c r="AD78" s="294"/>
      <c r="AE78" s="294"/>
      <c r="AF78" s="295"/>
      <c r="AG78" s="295"/>
      <c r="AH78" s="157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3.5" thickBot="1">
      <c r="A79" s="96"/>
      <c r="B79" s="31" t="s">
        <v>36</v>
      </c>
      <c r="C79" s="71">
        <f aca="true" t="shared" si="26" ref="C79:X79">SUM(C59:C78)</f>
        <v>21039</v>
      </c>
      <c r="D79" s="79">
        <f t="shared" si="26"/>
        <v>0</v>
      </c>
      <c r="E79" s="73">
        <f>SUM(E59:E78)</f>
        <v>21039</v>
      </c>
      <c r="F79" s="97">
        <f>SUM(F59:F78)</f>
        <v>0</v>
      </c>
      <c r="G79" s="79">
        <f>SUM(G59:G78)</f>
        <v>0</v>
      </c>
      <c r="H79" s="73">
        <f t="shared" si="26"/>
        <v>0</v>
      </c>
      <c r="I79" s="73">
        <f t="shared" si="26"/>
        <v>0</v>
      </c>
      <c r="J79" s="97">
        <f t="shared" si="26"/>
        <v>2144173</v>
      </c>
      <c r="K79" s="71">
        <f t="shared" si="26"/>
        <v>188</v>
      </c>
      <c r="L79" s="71">
        <f t="shared" si="26"/>
        <v>188</v>
      </c>
      <c r="M79" s="71"/>
      <c r="N79" s="71">
        <f t="shared" si="26"/>
        <v>0</v>
      </c>
      <c r="O79" s="71">
        <f t="shared" si="26"/>
        <v>64</v>
      </c>
      <c r="P79" s="71">
        <f t="shared" si="26"/>
        <v>3</v>
      </c>
      <c r="Q79" s="116">
        <f t="shared" si="26"/>
        <v>0</v>
      </c>
      <c r="R79" s="73">
        <f t="shared" si="26"/>
        <v>2141513</v>
      </c>
      <c r="S79" s="97">
        <f t="shared" si="26"/>
        <v>2405</v>
      </c>
      <c r="T79" s="72">
        <f t="shared" si="26"/>
        <v>24576</v>
      </c>
      <c r="U79" s="73">
        <f t="shared" si="26"/>
        <v>22171</v>
      </c>
      <c r="V79" s="73">
        <f t="shared" si="26"/>
        <v>0</v>
      </c>
      <c r="W79" s="73">
        <f t="shared" si="26"/>
        <v>2166344</v>
      </c>
      <c r="X79" s="73">
        <f t="shared" si="26"/>
        <v>0</v>
      </c>
      <c r="Y79" s="73">
        <f>SUM(Y59:Y78)</f>
        <v>2166344</v>
      </c>
      <c r="Z79" s="73"/>
      <c r="AA79" s="151">
        <f>SUM(AA59:AA78)</f>
        <v>0</v>
      </c>
      <c r="AB79" s="72">
        <f aca="true" t="shared" si="27" ref="AB79:AH79">SUM(AB59:AB78)</f>
        <v>188</v>
      </c>
      <c r="AC79" s="73">
        <f t="shared" si="27"/>
        <v>0</v>
      </c>
      <c r="AD79" s="73">
        <f t="shared" si="27"/>
        <v>0</v>
      </c>
      <c r="AE79" s="73">
        <f t="shared" si="27"/>
        <v>0</v>
      </c>
      <c r="AF79" s="73">
        <f t="shared" si="27"/>
        <v>0</v>
      </c>
      <c r="AG79" s="73">
        <f t="shared" si="27"/>
        <v>24752</v>
      </c>
      <c r="AH79" s="97">
        <f t="shared" si="27"/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5" ht="13.5" thickBot="1">
      <c r="A80" s="2"/>
      <c r="B80" s="38" t="s">
        <v>37</v>
      </c>
      <c r="C80" s="75">
        <f aca="true" t="shared" si="28" ref="C80:X80">C29+C43+C58+C79</f>
        <v>25127</v>
      </c>
      <c r="D80" s="296">
        <f t="shared" si="28"/>
        <v>0</v>
      </c>
      <c r="E80" s="297">
        <f t="shared" si="28"/>
        <v>25127</v>
      </c>
      <c r="F80" s="298">
        <f t="shared" si="28"/>
        <v>0</v>
      </c>
      <c r="G80" s="296">
        <f t="shared" si="28"/>
        <v>0</v>
      </c>
      <c r="H80" s="119">
        <f t="shared" si="28"/>
        <v>0</v>
      </c>
      <c r="I80" s="297">
        <f t="shared" si="28"/>
        <v>0</v>
      </c>
      <c r="J80" s="298">
        <f>K80+O80+P80+Q80+R80+S80</f>
        <v>2432633</v>
      </c>
      <c r="K80" s="75">
        <f t="shared" si="28"/>
        <v>10130</v>
      </c>
      <c r="L80" s="115">
        <f t="shared" si="28"/>
        <v>10130</v>
      </c>
      <c r="M80" s="115"/>
      <c r="N80" s="119">
        <f t="shared" si="28"/>
        <v>0</v>
      </c>
      <c r="O80" s="119">
        <f t="shared" si="28"/>
        <v>3448</v>
      </c>
      <c r="P80" s="119">
        <f t="shared" si="28"/>
        <v>105</v>
      </c>
      <c r="Q80" s="182">
        <f t="shared" si="28"/>
        <v>0</v>
      </c>
      <c r="R80" s="297">
        <f>R29+R43+R58+R79</f>
        <v>2166503</v>
      </c>
      <c r="S80" s="298">
        <f t="shared" si="28"/>
        <v>252447</v>
      </c>
      <c r="T80" s="398">
        <f t="shared" si="28"/>
        <v>761723</v>
      </c>
      <c r="U80" s="119">
        <f t="shared" si="28"/>
        <v>509276</v>
      </c>
      <c r="V80" s="119">
        <f t="shared" si="28"/>
        <v>0</v>
      </c>
      <c r="W80" s="297">
        <f t="shared" si="28"/>
        <v>2941909</v>
      </c>
      <c r="X80" s="297">
        <f t="shared" si="28"/>
        <v>0</v>
      </c>
      <c r="Y80" s="297">
        <f aca="true" t="shared" si="29" ref="Y80:AH80">Y29+Y43+Y58+Y79</f>
        <v>2941909</v>
      </c>
      <c r="Z80" s="297">
        <f t="shared" si="29"/>
        <v>0</v>
      </c>
      <c r="AA80" s="332">
        <f t="shared" si="29"/>
        <v>0</v>
      </c>
      <c r="AB80" s="398">
        <f t="shared" si="29"/>
        <v>10130</v>
      </c>
      <c r="AC80" s="297">
        <f t="shared" si="29"/>
        <v>0</v>
      </c>
      <c r="AD80" s="297">
        <f t="shared" si="29"/>
        <v>0</v>
      </c>
      <c r="AE80" s="297">
        <f t="shared" si="29"/>
        <v>0</v>
      </c>
      <c r="AF80" s="297">
        <f t="shared" si="29"/>
        <v>0</v>
      </c>
      <c r="AG80" s="297">
        <f t="shared" si="29"/>
        <v>29033</v>
      </c>
      <c r="AH80" s="298">
        <f t="shared" si="29"/>
        <v>0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3.5" thickBot="1">
      <c r="A81" s="30"/>
      <c r="B81" s="230" t="s">
        <v>200</v>
      </c>
      <c r="C81" s="231">
        <f aca="true" t="shared" si="30" ref="C81:AG81">C15+C80</f>
        <v>738148</v>
      </c>
      <c r="D81" s="232">
        <f t="shared" si="30"/>
        <v>408575</v>
      </c>
      <c r="E81" s="233">
        <f t="shared" si="30"/>
        <v>90310</v>
      </c>
      <c r="F81" s="601">
        <f t="shared" si="30"/>
        <v>92263</v>
      </c>
      <c r="G81" s="232">
        <f>G15+G80</f>
        <v>147000</v>
      </c>
      <c r="H81" s="233">
        <f>H15+H80</f>
        <v>0</v>
      </c>
      <c r="I81" s="300">
        <f>I15+I80</f>
        <v>0</v>
      </c>
      <c r="J81" s="301">
        <f t="shared" si="30"/>
        <v>4116323</v>
      </c>
      <c r="K81" s="231">
        <f t="shared" si="30"/>
        <v>558731</v>
      </c>
      <c r="L81" s="235">
        <f t="shared" si="30"/>
        <v>542241</v>
      </c>
      <c r="M81" s="236"/>
      <c r="N81" s="233">
        <f t="shared" si="30"/>
        <v>16490</v>
      </c>
      <c r="O81" s="233">
        <f t="shared" si="30"/>
        <v>189911</v>
      </c>
      <c r="P81" s="233">
        <f t="shared" si="30"/>
        <v>5428</v>
      </c>
      <c r="Q81" s="464">
        <f t="shared" si="30"/>
        <v>0</v>
      </c>
      <c r="R81" s="233">
        <f t="shared" si="30"/>
        <v>2493117</v>
      </c>
      <c r="S81" s="601">
        <f t="shared" si="30"/>
        <v>869136</v>
      </c>
      <c r="T81" s="435">
        <f t="shared" si="30"/>
        <v>1764067</v>
      </c>
      <c r="U81" s="300">
        <f t="shared" si="30"/>
        <v>894931</v>
      </c>
      <c r="V81" s="300">
        <f t="shared" si="30"/>
        <v>0</v>
      </c>
      <c r="W81" s="300">
        <f t="shared" si="30"/>
        <v>5011254</v>
      </c>
      <c r="X81" s="300">
        <f t="shared" si="30"/>
        <v>2714</v>
      </c>
      <c r="Y81" s="300">
        <f t="shared" si="30"/>
        <v>5008540</v>
      </c>
      <c r="Z81" s="360">
        <f t="shared" si="30"/>
        <v>0</v>
      </c>
      <c r="AA81" s="333">
        <f t="shared" si="30"/>
        <v>0</v>
      </c>
      <c r="AB81" s="299">
        <f t="shared" si="30"/>
        <v>542241</v>
      </c>
      <c r="AC81" s="300">
        <f t="shared" si="30"/>
        <v>0</v>
      </c>
      <c r="AD81" s="300">
        <f t="shared" si="30"/>
        <v>0</v>
      </c>
      <c r="AE81" s="360">
        <f t="shared" si="30"/>
        <v>4000</v>
      </c>
      <c r="AF81" s="300">
        <f t="shared" si="30"/>
        <v>371</v>
      </c>
      <c r="AG81" s="300">
        <f t="shared" si="30"/>
        <v>105725</v>
      </c>
      <c r="AH81" s="301">
        <f>AH15+AH80</f>
        <v>100079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3.5" hidden="1" thickBot="1">
      <c r="A82" s="30"/>
      <c r="B82" s="38"/>
      <c r="C82" s="65">
        <f aca="true" t="shared" si="31" ref="C82:V82">C16</f>
        <v>0</v>
      </c>
      <c r="D82" s="125">
        <f t="shared" si="31"/>
        <v>0</v>
      </c>
      <c r="E82" s="371">
        <f t="shared" si="31"/>
        <v>0</v>
      </c>
      <c r="F82" s="579">
        <f t="shared" si="31"/>
        <v>0</v>
      </c>
      <c r="G82" s="125"/>
      <c r="H82" s="122">
        <f t="shared" si="31"/>
        <v>0</v>
      </c>
      <c r="I82" s="121">
        <f t="shared" si="31"/>
        <v>0</v>
      </c>
      <c r="J82" s="121">
        <f>K82+O82+P82+Q82+R82+S82</f>
        <v>0</v>
      </c>
      <c r="K82" s="65">
        <f t="shared" si="31"/>
        <v>0</v>
      </c>
      <c r="L82" s="120">
        <f t="shared" si="31"/>
        <v>0</v>
      </c>
      <c r="M82" s="198"/>
      <c r="N82" s="122">
        <f t="shared" si="31"/>
        <v>0</v>
      </c>
      <c r="O82" s="122">
        <f t="shared" si="31"/>
        <v>0</v>
      </c>
      <c r="P82" s="122">
        <f t="shared" si="31"/>
        <v>0</v>
      </c>
      <c r="Q82" s="427">
        <f t="shared" si="31"/>
        <v>0</v>
      </c>
      <c r="R82" s="467"/>
      <c r="S82" s="602"/>
      <c r="T82" s="597">
        <f>S82+U82</f>
        <v>0</v>
      </c>
      <c r="U82" s="467"/>
      <c r="V82" s="468">
        <f t="shared" si="31"/>
        <v>0</v>
      </c>
      <c r="W82" s="468">
        <f>R82+T82</f>
        <v>0</v>
      </c>
      <c r="X82" s="467">
        <f>W82</f>
        <v>0</v>
      </c>
      <c r="Y82" s="303">
        <f>Y16</f>
        <v>0</v>
      </c>
      <c r="Z82" s="303">
        <v>0</v>
      </c>
      <c r="AA82" s="334">
        <f aca="true" t="shared" si="32" ref="AA82:AG82">AA16</f>
        <v>0</v>
      </c>
      <c r="AB82" s="302">
        <f t="shared" si="32"/>
        <v>0</v>
      </c>
      <c r="AC82" s="303">
        <f t="shared" si="32"/>
        <v>0</v>
      </c>
      <c r="AD82" s="303">
        <f t="shared" si="32"/>
        <v>0</v>
      </c>
      <c r="AE82" s="303">
        <f t="shared" si="32"/>
        <v>4000</v>
      </c>
      <c r="AF82" s="303">
        <f t="shared" si="32"/>
        <v>0</v>
      </c>
      <c r="AG82" s="303">
        <f t="shared" si="32"/>
        <v>0</v>
      </c>
      <c r="AH82" s="683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s="469"/>
      <c r="B83" s="722"/>
      <c r="C83" s="723"/>
      <c r="D83" s="758">
        <f>D81+E81+F81</f>
        <v>591148</v>
      </c>
      <c r="E83" s="723"/>
      <c r="F83" s="723"/>
      <c r="G83" s="632">
        <f>G81</f>
        <v>147000</v>
      </c>
      <c r="H83" s="723"/>
      <c r="I83" s="723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W83" s="723"/>
      <c r="X83" s="723"/>
      <c r="Y83" s="723"/>
      <c r="Z83" s="723"/>
      <c r="AA83" s="723"/>
      <c r="AB83" s="724"/>
      <c r="AC83" s="724"/>
      <c r="AD83" s="724"/>
      <c r="AE83" s="724"/>
      <c r="AF83" s="724"/>
      <c r="AG83" s="724"/>
      <c r="AH83" s="72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s="473"/>
      <c r="B84" s="725"/>
      <c r="C84" s="726"/>
      <c r="D84" s="726"/>
      <c r="E84" s="726"/>
      <c r="F84" s="726"/>
      <c r="G84" s="726"/>
      <c r="H84" s="726"/>
      <c r="I84" s="726"/>
      <c r="J84" s="726"/>
      <c r="K84" s="726"/>
      <c r="L84" s="726"/>
      <c r="M84" s="726"/>
      <c r="N84" s="726"/>
      <c r="O84" s="726"/>
      <c r="P84" s="726"/>
      <c r="Q84" s="726"/>
      <c r="R84" s="726"/>
      <c r="S84" s="726"/>
      <c r="T84" s="726"/>
      <c r="U84" s="726"/>
      <c r="V84" s="726"/>
      <c r="W84" s="726"/>
      <c r="X84" s="726"/>
      <c r="Y84" s="726"/>
      <c r="Z84" s="726"/>
      <c r="AA84" s="727"/>
      <c r="AB84" s="727"/>
      <c r="AC84" s="727"/>
      <c r="AD84" s="727"/>
      <c r="AE84" s="727"/>
      <c r="AF84" s="727"/>
      <c r="AG84" s="727"/>
      <c r="AH84" s="727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s="46">
        <v>1</v>
      </c>
      <c r="B85" s="47" t="s">
        <v>16</v>
      </c>
      <c r="C85" s="56">
        <f>D85+E85+F85+G85</f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8">
        <v>0</v>
      </c>
      <c r="J85" s="56">
        <f>K85+O85+P85+Q85+R85+S85</f>
        <v>-30162</v>
      </c>
      <c r="K85" s="57">
        <f>L85+N85</f>
        <v>0</v>
      </c>
      <c r="L85" s="57">
        <v>0</v>
      </c>
      <c r="M85" s="57"/>
      <c r="N85" s="57">
        <v>0</v>
      </c>
      <c r="O85" s="57">
        <v>0</v>
      </c>
      <c r="P85" s="57">
        <v>0</v>
      </c>
      <c r="Q85" s="57">
        <f>Q20</f>
        <v>0</v>
      </c>
      <c r="R85" s="57">
        <v>0</v>
      </c>
      <c r="S85" s="57">
        <f>S37+S45+S47+S52+S64+S66+S70+S71+S72</f>
        <v>-30162</v>
      </c>
      <c r="T85" s="80">
        <f>S85+U85</f>
        <v>0</v>
      </c>
      <c r="U85" s="127">
        <f>U37+U45+U47+U52+U64+U66+U70+U71+U72</f>
        <v>30162</v>
      </c>
      <c r="V85" s="58">
        <v>0</v>
      </c>
      <c r="W85" s="278">
        <f>J85+U85</f>
        <v>0</v>
      </c>
      <c r="X85" s="80">
        <v>0</v>
      </c>
      <c r="Y85" s="127">
        <v>0</v>
      </c>
      <c r="Z85" s="127">
        <v>0</v>
      </c>
      <c r="AA85" s="335">
        <v>0</v>
      </c>
      <c r="AB85" s="345">
        <v>0</v>
      </c>
      <c r="AC85" s="250">
        <v>0</v>
      </c>
      <c r="AD85" s="250">
        <v>0</v>
      </c>
      <c r="AE85" s="250">
        <v>0</v>
      </c>
      <c r="AF85" s="250">
        <v>0</v>
      </c>
      <c r="AG85" s="250">
        <v>0</v>
      </c>
      <c r="AH85" s="305">
        <v>0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44">
        <v>3</v>
      </c>
      <c r="B86" s="41" t="s">
        <v>16</v>
      </c>
      <c r="C86" s="52">
        <f>D86+E86+F86+G86</f>
        <v>25127</v>
      </c>
      <c r="D86" s="55">
        <v>0</v>
      </c>
      <c r="E86" s="55">
        <f>E24+E31+E60+E63+E65</f>
        <v>25127</v>
      </c>
      <c r="F86" s="55">
        <v>0</v>
      </c>
      <c r="G86" s="55">
        <v>0</v>
      </c>
      <c r="H86" s="55">
        <v>0</v>
      </c>
      <c r="I86" s="60">
        <v>0</v>
      </c>
      <c r="J86" s="59">
        <f>K86+O86+P86+Q86+R86+S86</f>
        <v>2462795</v>
      </c>
      <c r="K86" s="55">
        <f>L86+N86</f>
        <v>10130</v>
      </c>
      <c r="L86" s="55">
        <f>L18+L22+L24+L31+L36+L49+L50+L51+L67+L73</f>
        <v>10130</v>
      </c>
      <c r="M86" s="55"/>
      <c r="N86" s="55">
        <f>N20+N22</f>
        <v>0</v>
      </c>
      <c r="O86" s="55">
        <f>O18+O22+O24+O31+O36+O49+O50+O51+O67+O73</f>
        <v>3448</v>
      </c>
      <c r="P86" s="55">
        <f>P18+P22+P24+P31+P36+P49+P50+P51+P73</f>
        <v>105</v>
      </c>
      <c r="Q86" s="55">
        <f>Q22</f>
        <v>0</v>
      </c>
      <c r="R86" s="55">
        <f>R18+R19+R24+R25+R30+R33+R34+R46+R49+R59+R60+R61+R62+R63+R65+R68+R73+R74+R75</f>
        <v>2166503</v>
      </c>
      <c r="S86" s="55">
        <f>S21+S32+S35+S44+S60+S63+S65+S69</f>
        <v>282609</v>
      </c>
      <c r="T86" s="53">
        <f>S86+U86</f>
        <v>761723</v>
      </c>
      <c r="U86" s="54">
        <f>U20+U23+U30+U32+U34+U35+U44+U46+U48+U60+U62+U63+U65+U68</f>
        <v>479114</v>
      </c>
      <c r="V86" s="60">
        <f>V47</f>
        <v>0</v>
      </c>
      <c r="W86" s="170">
        <f>J86+U86</f>
        <v>2941909</v>
      </c>
      <c r="X86" s="53">
        <f>X20</f>
        <v>0</v>
      </c>
      <c r="Y86" s="54">
        <f>Y18+Y19+Y20+Y21+Y22+Y23+Y24+Y25+Y31+Y32+Y33+Y35+Y36+Y44+Y48+Y49+Y50+Y51+Y59+Y60+Y61+Y63+Y65+Y67+Y69+Y74+Y75</f>
        <v>2941909</v>
      </c>
      <c r="Z86" s="54">
        <v>0</v>
      </c>
      <c r="AA86" s="180">
        <f>AA66</f>
        <v>0</v>
      </c>
      <c r="AB86" s="53">
        <f>AB18+AB22+AB24+AB31+AB36+AB49+AB50+AB51+AB67</f>
        <v>9907</v>
      </c>
      <c r="AC86" s="54">
        <v>0</v>
      </c>
      <c r="AD86" s="54">
        <v>0</v>
      </c>
      <c r="AE86" s="54">
        <v>0</v>
      </c>
      <c r="AF86" s="54">
        <v>0</v>
      </c>
      <c r="AG86" s="54">
        <f>AG24+AG31+AG60+AG63+AG65</f>
        <v>29033</v>
      </c>
      <c r="AH86" s="148">
        <v>0</v>
      </c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5">
        <v>5</v>
      </c>
      <c r="B87" s="419" t="s">
        <v>16</v>
      </c>
      <c r="C87" s="420">
        <f>D87+E87+F87+G87</f>
        <v>0</v>
      </c>
      <c r="D87" s="421">
        <v>0</v>
      </c>
      <c r="E87" s="421">
        <v>0</v>
      </c>
      <c r="F87" s="421">
        <v>0</v>
      </c>
      <c r="G87" s="421">
        <v>0</v>
      </c>
      <c r="H87" s="62">
        <v>0</v>
      </c>
      <c r="I87" s="63">
        <v>0</v>
      </c>
      <c r="J87" s="61">
        <f>K87+O87+P87+Q87+R87+S87</f>
        <v>0</v>
      </c>
      <c r="K87" s="62">
        <v>0</v>
      </c>
      <c r="L87" s="62">
        <v>0</v>
      </c>
      <c r="M87" s="62"/>
      <c r="N87" s="62">
        <v>0</v>
      </c>
      <c r="O87" s="62">
        <v>0</v>
      </c>
      <c r="P87" s="62">
        <v>0</v>
      </c>
      <c r="Q87" s="62">
        <v>0</v>
      </c>
      <c r="R87" s="124">
        <v>0</v>
      </c>
      <c r="S87" s="124">
        <v>0</v>
      </c>
      <c r="T87" s="81">
        <v>0</v>
      </c>
      <c r="U87" s="128">
        <v>0</v>
      </c>
      <c r="V87" s="63">
        <v>0</v>
      </c>
      <c r="W87" s="279">
        <f>J87+U87</f>
        <v>0</v>
      </c>
      <c r="X87" s="81">
        <v>0</v>
      </c>
      <c r="Y87" s="128">
        <v>0</v>
      </c>
      <c r="Z87" s="128">
        <v>0</v>
      </c>
      <c r="AA87" s="336">
        <v>0</v>
      </c>
      <c r="AB87" s="346">
        <v>0</v>
      </c>
      <c r="AC87" s="306">
        <v>0</v>
      </c>
      <c r="AD87" s="306">
        <v>0</v>
      </c>
      <c r="AE87" s="306">
        <v>0</v>
      </c>
      <c r="AF87" s="306">
        <v>0</v>
      </c>
      <c r="AG87" s="306">
        <v>0</v>
      </c>
      <c r="AH87" s="307">
        <v>0</v>
      </c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3.5" thickBot="1">
      <c r="A88" s="1286" t="s">
        <v>16</v>
      </c>
      <c r="B88" s="1286"/>
      <c r="C88" s="1287">
        <f>D88+E88+F88+G88</f>
        <v>25127</v>
      </c>
      <c r="D88" s="1288">
        <f>SUM(D85:D87)</f>
        <v>0</v>
      </c>
      <c r="E88" s="1288">
        <f>SUM(E85:E87)</f>
        <v>25127</v>
      </c>
      <c r="F88" s="1288">
        <f>SUM(F85:F87)</f>
        <v>0</v>
      </c>
      <c r="G88" s="1288">
        <f>SUM(G85:G87)</f>
        <v>0</v>
      </c>
      <c r="H88" s="1288">
        <f aca="true" t="shared" si="33" ref="H88:Q88">SUM(H85:H87)</f>
        <v>0</v>
      </c>
      <c r="I88" s="1289">
        <f t="shared" si="33"/>
        <v>0</v>
      </c>
      <c r="J88" s="1287">
        <f>K88+O88+P88+Q88+R88+S88</f>
        <v>2432633</v>
      </c>
      <c r="K88" s="1288">
        <f t="shared" si="33"/>
        <v>10130</v>
      </c>
      <c r="L88" s="1288">
        <f t="shared" si="33"/>
        <v>10130</v>
      </c>
      <c r="M88" s="1288"/>
      <c r="N88" s="1288">
        <f t="shared" si="33"/>
        <v>0</v>
      </c>
      <c r="O88" s="1288">
        <f t="shared" si="33"/>
        <v>3448</v>
      </c>
      <c r="P88" s="1288">
        <f t="shared" si="33"/>
        <v>105</v>
      </c>
      <c r="Q88" s="1288">
        <f t="shared" si="33"/>
        <v>0</v>
      </c>
      <c r="R88" s="1290">
        <f aca="true" t="shared" si="34" ref="R88:AG88">SUM(R85:R87)</f>
        <v>2166503</v>
      </c>
      <c r="S88" s="1290">
        <f t="shared" si="34"/>
        <v>252447</v>
      </c>
      <c r="T88" s="1288">
        <f t="shared" si="34"/>
        <v>761723</v>
      </c>
      <c r="U88" s="1288">
        <f t="shared" si="34"/>
        <v>509276</v>
      </c>
      <c r="V88" s="1290">
        <f t="shared" si="34"/>
        <v>0</v>
      </c>
      <c r="W88" s="1289">
        <f t="shared" si="34"/>
        <v>2941909</v>
      </c>
      <c r="X88" s="1291">
        <f t="shared" si="34"/>
        <v>0</v>
      </c>
      <c r="Y88" s="1292">
        <f>SUM(Y85:Y87)</f>
        <v>2941909</v>
      </c>
      <c r="Z88" s="1292">
        <f>SUM(Z85:Z87)</f>
        <v>0</v>
      </c>
      <c r="AA88" s="1293">
        <f t="shared" si="34"/>
        <v>0</v>
      </c>
      <c r="AB88" s="1291">
        <f t="shared" si="34"/>
        <v>9907</v>
      </c>
      <c r="AC88" s="1292">
        <f t="shared" si="34"/>
        <v>0</v>
      </c>
      <c r="AD88" s="1292">
        <f t="shared" si="34"/>
        <v>0</v>
      </c>
      <c r="AE88" s="1292">
        <f t="shared" si="34"/>
        <v>0</v>
      </c>
      <c r="AF88" s="1292">
        <f t="shared" si="34"/>
        <v>0</v>
      </c>
      <c r="AG88" s="1292">
        <f t="shared" si="34"/>
        <v>29033</v>
      </c>
      <c r="AH88" s="1290">
        <f>SUM(AH85:AH87)</f>
        <v>0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9"/>
      <c r="B89" s="1283" t="s">
        <v>148</v>
      </c>
      <c r="C89" s="1284">
        <f aca="true" t="shared" si="35" ref="C89:AG89">C26+C86</f>
        <v>25127</v>
      </c>
      <c r="D89" s="1284">
        <f t="shared" si="35"/>
        <v>0</v>
      </c>
      <c r="E89" s="1284">
        <f t="shared" si="35"/>
        <v>25127</v>
      </c>
      <c r="F89" s="1284">
        <f t="shared" si="35"/>
        <v>0</v>
      </c>
      <c r="G89" s="1284">
        <f t="shared" si="35"/>
        <v>0</v>
      </c>
      <c r="H89" s="1284">
        <f t="shared" si="35"/>
        <v>0</v>
      </c>
      <c r="I89" s="1284">
        <f t="shared" si="35"/>
        <v>0</v>
      </c>
      <c r="J89" s="1284">
        <f t="shared" si="35"/>
        <v>2413995</v>
      </c>
      <c r="K89" s="1284">
        <f t="shared" si="35"/>
        <v>10130</v>
      </c>
      <c r="L89" s="1284">
        <f t="shared" si="35"/>
        <v>10130</v>
      </c>
      <c r="M89" s="1284">
        <f t="shared" si="35"/>
        <v>0</v>
      </c>
      <c r="N89" s="1284">
        <f t="shared" si="35"/>
        <v>0</v>
      </c>
      <c r="O89" s="1284">
        <f t="shared" si="35"/>
        <v>3448</v>
      </c>
      <c r="P89" s="1284">
        <f t="shared" si="35"/>
        <v>105</v>
      </c>
      <c r="Q89" s="1284">
        <f t="shared" si="35"/>
        <v>0</v>
      </c>
      <c r="R89" s="1284">
        <f t="shared" si="35"/>
        <v>2124203</v>
      </c>
      <c r="S89" s="1284">
        <f t="shared" si="35"/>
        <v>276109</v>
      </c>
      <c r="T89" s="1284">
        <f t="shared" si="35"/>
        <v>728723</v>
      </c>
      <c r="U89" s="1284">
        <f t="shared" si="35"/>
        <v>452614</v>
      </c>
      <c r="V89" s="1284">
        <f t="shared" si="35"/>
        <v>0</v>
      </c>
      <c r="W89" s="1284">
        <f t="shared" si="35"/>
        <v>2866609</v>
      </c>
      <c r="X89" s="1285">
        <f t="shared" si="35"/>
        <v>0</v>
      </c>
      <c r="Y89" s="1285">
        <f t="shared" si="35"/>
        <v>2866609</v>
      </c>
      <c r="Z89" s="1285">
        <f t="shared" si="35"/>
        <v>0</v>
      </c>
      <c r="AA89" s="1285">
        <f t="shared" si="35"/>
        <v>0</v>
      </c>
      <c r="AB89" s="1285">
        <f t="shared" si="35"/>
        <v>9907</v>
      </c>
      <c r="AC89" s="1285">
        <f t="shared" si="35"/>
        <v>0</v>
      </c>
      <c r="AD89" s="1285">
        <f t="shared" si="35"/>
        <v>0</v>
      </c>
      <c r="AE89" s="1285">
        <f t="shared" si="35"/>
        <v>0</v>
      </c>
      <c r="AF89" s="1285">
        <f t="shared" si="35"/>
        <v>0</v>
      </c>
      <c r="AG89" s="1285">
        <f t="shared" si="35"/>
        <v>29033</v>
      </c>
      <c r="AH89" s="1285">
        <f>AH26+AH86</f>
        <v>0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t="s">
        <v>38</v>
      </c>
      <c r="C90" s="2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t="s">
        <v>39</v>
      </c>
      <c r="B91" t="s">
        <v>40</v>
      </c>
      <c r="C91" s="2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t="s">
        <v>41</v>
      </c>
      <c r="B92" t="s">
        <v>42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t="s">
        <v>43</v>
      </c>
      <c r="B93" t="s">
        <v>44</v>
      </c>
      <c r="C93" s="2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2.75">
      <c r="A102" s="4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2.75">
      <c r="A103" s="4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12.75">
      <c r="A104" s="4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12.75">
      <c r="A105" s="4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2.75">
      <c r="A106" s="4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2.75">
      <c r="A107" s="4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2.75">
      <c r="A108" s="4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2.75">
      <c r="A109" s="4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2.75">
      <c r="A110" s="4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:4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3:4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3:4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3:4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3:4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3:4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3:4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3:4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3:4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3:4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</sheetData>
  <mergeCells count="1">
    <mergeCell ref="G11:I11"/>
  </mergeCells>
  <printOptions horizontalCentered="1"/>
  <pageMargins left="0" right="0.7874015748031497" top="0.984251968503937" bottom="0" header="0.5118110236220472" footer="0.5118110236220472"/>
  <pageSetup fitToHeight="1" fitToWidth="1" horizontalDpi="600" verticalDpi="600" orientation="landscape" paperSize="9" scale="5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8"/>
  <sheetViews>
    <sheetView workbookViewId="0" topLeftCell="A1">
      <pane xSplit="3" ySplit="16" topLeftCell="F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W3" sqref="W3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10.125" style="0" customWidth="1"/>
    <col min="25" max="25" width="9.00390625" style="0" hidden="1" customWidth="1"/>
    <col min="26" max="26" width="10.125" style="0" hidden="1" customWidth="1"/>
    <col min="27" max="27" width="9.00390625" style="0" hidden="1" customWidth="1"/>
    <col min="28" max="28" width="9.00390625" style="0" customWidth="1"/>
    <col min="29" max="29" width="9.75390625" style="0" customWidth="1"/>
    <col min="30" max="30" width="10.75390625" style="0" hidden="1" customWidth="1"/>
    <col min="31" max="31" width="11.375" style="0" hidden="1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5"/>
      <c r="AB4" s="95"/>
    </row>
    <row r="5" ht="12.75">
      <c r="L5" t="s">
        <v>48</v>
      </c>
    </row>
    <row r="6" spans="2:19" s="24" customFormat="1" ht="18">
      <c r="B6" s="106"/>
      <c r="D6" s="106"/>
      <c r="E6" s="106"/>
      <c r="F6" s="106"/>
      <c r="G6" s="106"/>
      <c r="H6" s="237"/>
      <c r="I6"/>
      <c r="J6" s="106" t="s">
        <v>195</v>
      </c>
      <c r="R6" s="107"/>
      <c r="S6" s="107"/>
    </row>
    <row r="7" spans="2:22" ht="18">
      <c r="B7" s="7"/>
      <c r="C7" s="6"/>
      <c r="D7" s="106"/>
      <c r="E7" s="106"/>
      <c r="F7" s="106"/>
      <c r="G7" s="106"/>
      <c r="H7" s="24"/>
      <c r="J7" s="106"/>
      <c r="K7" s="24"/>
      <c r="L7" s="107"/>
      <c r="M7" s="107"/>
      <c r="N7" s="107"/>
      <c r="O7" s="107"/>
      <c r="P7" s="107"/>
      <c r="Q7" s="107"/>
      <c r="R7" s="107"/>
      <c r="S7" s="107"/>
      <c r="T7" s="107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2"/>
      <c r="J9" s="13"/>
      <c r="K9" s="11" t="s">
        <v>3</v>
      </c>
      <c r="L9" s="8"/>
      <c r="M9" s="8"/>
      <c r="N9" s="8"/>
      <c r="O9" s="9"/>
      <c r="P9" s="8"/>
      <c r="Q9" s="8"/>
      <c r="R9" s="8"/>
      <c r="S9" s="8"/>
      <c r="T9" s="166" t="s">
        <v>51</v>
      </c>
      <c r="U9" s="167"/>
      <c r="V9" s="815"/>
      <c r="W9" s="200" t="s">
        <v>4</v>
      </c>
      <c r="X9" s="822" t="s">
        <v>103</v>
      </c>
      <c r="Y9" s="511"/>
      <c r="Z9" s="511"/>
      <c r="AA9" s="511"/>
      <c r="AB9" s="511"/>
      <c r="AC9" s="509"/>
      <c r="AG9" s="372"/>
      <c r="AH9" s="373"/>
      <c r="AI9" s="373"/>
      <c r="AJ9" s="242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3"/>
      <c r="D10" s="487" t="s">
        <v>84</v>
      </c>
      <c r="E10" s="488"/>
      <c r="F10" s="489"/>
      <c r="G10" s="489"/>
      <c r="H10" s="493"/>
      <c r="I10" s="494"/>
      <c r="J10" s="506"/>
      <c r="K10" s="549"/>
      <c r="L10" s="478"/>
      <c r="M10" s="478"/>
      <c r="N10" s="478"/>
      <c r="O10" s="479"/>
      <c r="P10" s="479"/>
      <c r="Q10" s="479"/>
      <c r="R10" s="479"/>
      <c r="S10" s="479"/>
      <c r="T10" s="481"/>
      <c r="U10" s="482"/>
      <c r="V10" s="816"/>
      <c r="W10" s="15"/>
      <c r="X10" s="594"/>
      <c r="Y10" s="50"/>
      <c r="Z10" s="50"/>
      <c r="AA10" s="50"/>
      <c r="AB10" s="50"/>
      <c r="AC10" s="512"/>
      <c r="AD10" s="485"/>
      <c r="AE10" s="363"/>
      <c r="AF10" s="363"/>
      <c r="AG10" s="69"/>
      <c r="AH10" s="69"/>
      <c r="AI10" s="69"/>
      <c r="AJ10" s="486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16</v>
      </c>
      <c r="D11" s="490" t="s">
        <v>85</v>
      </c>
      <c r="E11" s="491"/>
      <c r="F11" s="565"/>
      <c r="G11" s="1415" t="s">
        <v>108</v>
      </c>
      <c r="H11" s="1416"/>
      <c r="I11" s="1417"/>
      <c r="J11" s="582"/>
      <c r="K11" s="560" t="s">
        <v>105</v>
      </c>
      <c r="L11" s="546" t="s">
        <v>84</v>
      </c>
      <c r="M11" s="544"/>
      <c r="N11" s="545"/>
      <c r="O11" s="17" t="s">
        <v>8</v>
      </c>
      <c r="P11" s="177" t="s">
        <v>9</v>
      </c>
      <c r="Q11" s="505" t="s">
        <v>10</v>
      </c>
      <c r="R11" s="142" t="s">
        <v>10</v>
      </c>
      <c r="S11" s="825" t="s">
        <v>11</v>
      </c>
      <c r="T11" s="168" t="s">
        <v>50</v>
      </c>
      <c r="U11" s="169"/>
      <c r="V11" s="817" t="s">
        <v>49</v>
      </c>
      <c r="W11" s="15"/>
      <c r="X11" s="347" t="s">
        <v>66</v>
      </c>
      <c r="Y11" s="256" t="s">
        <v>4</v>
      </c>
      <c r="Z11" s="256" t="s">
        <v>66</v>
      </c>
      <c r="AA11" s="384" t="s">
        <v>55</v>
      </c>
      <c r="AB11" s="501" t="s">
        <v>80</v>
      </c>
      <c r="AC11" s="450" t="s">
        <v>74</v>
      </c>
      <c r="AD11" s="429" t="s">
        <v>93</v>
      </c>
      <c r="AE11" s="257" t="s">
        <v>93</v>
      </c>
      <c r="AF11" s="257" t="s">
        <v>77</v>
      </c>
      <c r="AG11" s="256" t="s">
        <v>52</v>
      </c>
      <c r="AH11" s="257" t="s">
        <v>17</v>
      </c>
      <c r="AI11" s="501" t="s">
        <v>80</v>
      </c>
      <c r="AJ11" s="258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7"/>
      <c r="D12" s="19" t="s">
        <v>13</v>
      </c>
      <c r="E12" s="497" t="s">
        <v>87</v>
      </c>
      <c r="F12" s="571" t="s">
        <v>56</v>
      </c>
      <c r="G12" s="586" t="s">
        <v>110</v>
      </c>
      <c r="H12" s="566" t="s">
        <v>86</v>
      </c>
      <c r="I12" s="567"/>
      <c r="J12" s="1"/>
      <c r="K12" s="560" t="s">
        <v>106</v>
      </c>
      <c r="L12" s="547"/>
      <c r="M12" s="548"/>
      <c r="N12" s="17"/>
      <c r="O12" s="29"/>
      <c r="P12" s="1" t="s">
        <v>14</v>
      </c>
      <c r="Q12" s="1" t="s">
        <v>15</v>
      </c>
      <c r="R12" s="34" t="s">
        <v>47</v>
      </c>
      <c r="S12" s="826" t="s">
        <v>45</v>
      </c>
      <c r="T12" s="78" t="s">
        <v>16</v>
      </c>
      <c r="U12" s="113" t="s">
        <v>5</v>
      </c>
      <c r="V12" s="268" t="s">
        <v>24</v>
      </c>
      <c r="W12" s="15"/>
      <c r="X12" s="348" t="s">
        <v>67</v>
      </c>
      <c r="Y12" s="260" t="s">
        <v>58</v>
      </c>
      <c r="Z12" s="260" t="s">
        <v>67</v>
      </c>
      <c r="AA12" s="385" t="s">
        <v>57</v>
      </c>
      <c r="AB12" s="502" t="s">
        <v>100</v>
      </c>
      <c r="AC12" s="199" t="s">
        <v>75</v>
      </c>
      <c r="AD12" s="430" t="s">
        <v>94</v>
      </c>
      <c r="AE12" s="260" t="s">
        <v>97</v>
      </c>
      <c r="AF12" s="261" t="s">
        <v>76</v>
      </c>
      <c r="AG12" s="260" t="s">
        <v>53</v>
      </c>
      <c r="AH12" s="261" t="s">
        <v>54</v>
      </c>
      <c r="AI12" s="502" t="s">
        <v>100</v>
      </c>
      <c r="AJ12" s="262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495"/>
      <c r="D13" s="19" t="s">
        <v>20</v>
      </c>
      <c r="E13" s="498" t="s">
        <v>88</v>
      </c>
      <c r="F13" s="572" t="s">
        <v>59</v>
      </c>
      <c r="G13" s="587" t="s">
        <v>87</v>
      </c>
      <c r="H13" s="568" t="s">
        <v>16</v>
      </c>
      <c r="I13" s="569" t="s">
        <v>7</v>
      </c>
      <c r="J13" s="583" t="s">
        <v>16</v>
      </c>
      <c r="K13" s="561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826" t="s">
        <v>24</v>
      </c>
      <c r="T13" s="35" t="s">
        <v>25</v>
      </c>
      <c r="U13" s="113" t="s">
        <v>20</v>
      </c>
      <c r="V13" s="268" t="s">
        <v>46</v>
      </c>
      <c r="W13" s="15" t="s">
        <v>16</v>
      </c>
      <c r="X13" s="348" t="s">
        <v>68</v>
      </c>
      <c r="Y13" s="260" t="s">
        <v>61</v>
      </c>
      <c r="Z13" s="260" t="s">
        <v>71</v>
      </c>
      <c r="AA13" s="385" t="s">
        <v>60</v>
      </c>
      <c r="AB13" s="502" t="s">
        <v>121</v>
      </c>
      <c r="AC13" s="199" t="s">
        <v>92</v>
      </c>
      <c r="AD13" s="430" t="s">
        <v>95</v>
      </c>
      <c r="AE13" s="260" t="s">
        <v>98</v>
      </c>
      <c r="AF13" s="261" t="s">
        <v>89</v>
      </c>
      <c r="AG13" s="260" t="s">
        <v>26</v>
      </c>
      <c r="AH13" s="261" t="s">
        <v>31</v>
      </c>
      <c r="AI13" s="502" t="s">
        <v>101</v>
      </c>
      <c r="AJ13" s="262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0" t="s">
        <v>27</v>
      </c>
      <c r="B14" s="26" t="s">
        <v>28</v>
      </c>
      <c r="C14" s="36"/>
      <c r="D14" s="20" t="s">
        <v>29</v>
      </c>
      <c r="E14" s="499"/>
      <c r="F14" s="572" t="s">
        <v>79</v>
      </c>
      <c r="G14" s="587" t="s">
        <v>109</v>
      </c>
      <c r="H14" s="682"/>
      <c r="I14" s="588" t="s">
        <v>30</v>
      </c>
      <c r="J14" s="584"/>
      <c r="K14" s="176"/>
      <c r="L14" s="18"/>
      <c r="M14" s="18"/>
      <c r="N14" s="178"/>
      <c r="O14" s="21"/>
      <c r="P14" s="18"/>
      <c r="Q14" s="3"/>
      <c r="R14" s="145" t="s">
        <v>25</v>
      </c>
      <c r="S14" s="827"/>
      <c r="T14" s="37"/>
      <c r="U14" s="114" t="s">
        <v>24</v>
      </c>
      <c r="V14" s="269" t="s">
        <v>25</v>
      </c>
      <c r="W14" s="36"/>
      <c r="X14" s="359" t="s">
        <v>69</v>
      </c>
      <c r="Y14" s="264" t="s">
        <v>64</v>
      </c>
      <c r="Z14" s="356" t="s">
        <v>69</v>
      </c>
      <c r="AA14" s="386" t="s">
        <v>63</v>
      </c>
      <c r="AB14" s="504" t="s">
        <v>16</v>
      </c>
      <c r="AC14" s="510" t="s">
        <v>91</v>
      </c>
      <c r="AD14" s="508" t="s">
        <v>96</v>
      </c>
      <c r="AE14" s="358" t="s">
        <v>99</v>
      </c>
      <c r="AF14" s="264" t="s">
        <v>90</v>
      </c>
      <c r="AG14" s="263"/>
      <c r="AH14" s="263"/>
      <c r="AI14" s="504" t="s">
        <v>102</v>
      </c>
      <c r="AJ14" s="265" t="s">
        <v>65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5"/>
      <c r="B15" s="1231" t="s">
        <v>129</v>
      </c>
      <c r="C15" s="622">
        <f>D15+E15+F15+G15+H15</f>
        <v>1501605</v>
      </c>
      <c r="D15" s="623">
        <v>153861</v>
      </c>
      <c r="E15" s="624">
        <v>0</v>
      </c>
      <c r="F15" s="1232">
        <v>0</v>
      </c>
      <c r="G15" s="1233">
        <v>1347744</v>
      </c>
      <c r="H15" s="625">
        <v>0</v>
      </c>
      <c r="I15" s="626">
        <v>0</v>
      </c>
      <c r="J15" s="626">
        <f>K15+O15+P15+Q15+R15+S15</f>
        <v>6978272</v>
      </c>
      <c r="K15" s="623">
        <f>L15+N15</f>
        <v>4273945</v>
      </c>
      <c r="L15" s="624">
        <v>4259952</v>
      </c>
      <c r="M15" s="625"/>
      <c r="N15" s="625">
        <v>13993</v>
      </c>
      <c r="O15" s="625">
        <v>1453138</v>
      </c>
      <c r="P15" s="624">
        <v>42599</v>
      </c>
      <c r="Q15" s="625"/>
      <c r="R15" s="626">
        <v>803343</v>
      </c>
      <c r="S15" s="363">
        <v>405247</v>
      </c>
      <c r="T15" s="623">
        <f>S15+U15</f>
        <v>563260</v>
      </c>
      <c r="U15" s="373">
        <v>158013</v>
      </c>
      <c r="V15" s="628">
        <v>0</v>
      </c>
      <c r="W15" s="627">
        <f>U15+J15</f>
        <v>7136285</v>
      </c>
      <c r="X15" s="625">
        <v>7136285</v>
      </c>
      <c r="Y15" s="624"/>
      <c r="Z15" s="1150"/>
      <c r="AA15" s="1151"/>
      <c r="AB15" s="1150"/>
      <c r="AC15" s="874">
        <v>4259952</v>
      </c>
      <c r="AD15" s="387">
        <v>0</v>
      </c>
      <c r="AE15" s="267">
        <v>0</v>
      </c>
      <c r="AF15" s="267">
        <v>0</v>
      </c>
      <c r="AG15" s="267">
        <v>0</v>
      </c>
      <c r="AH15" s="267">
        <v>0</v>
      </c>
      <c r="AI15" s="319">
        <v>0</v>
      </c>
      <c r="AJ15" s="280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 hidden="1">
      <c r="A16" s="42"/>
      <c r="B16" s="351" t="s">
        <v>78</v>
      </c>
      <c r="C16" s="105"/>
      <c r="D16" s="104"/>
      <c r="E16" s="101"/>
      <c r="F16" s="574"/>
      <c r="G16" s="104"/>
      <c r="H16" s="101"/>
      <c r="I16" s="103"/>
      <c r="J16" s="103">
        <f>K16+O16+P16+Q16+R16+S16</f>
        <v>0</v>
      </c>
      <c r="K16" s="104"/>
      <c r="L16" s="102"/>
      <c r="M16" s="101"/>
      <c r="N16" s="101"/>
      <c r="O16" s="101"/>
      <c r="P16" s="102"/>
      <c r="Q16" s="101"/>
      <c r="R16" s="103"/>
      <c r="S16" s="118"/>
      <c r="T16" s="104">
        <f>S16+U16</f>
        <v>0</v>
      </c>
      <c r="U16" s="118"/>
      <c r="V16" s="275"/>
      <c r="W16" s="313">
        <f>U16+J16</f>
        <v>0</v>
      </c>
      <c r="X16" s="823"/>
      <c r="Y16" s="67"/>
      <c r="Z16" s="67"/>
      <c r="AA16" s="320"/>
      <c r="AB16" s="67"/>
      <c r="AC16" s="266"/>
      <c r="AD16" s="68"/>
      <c r="AE16" s="67"/>
      <c r="AF16" s="67"/>
      <c r="AG16" s="67"/>
      <c r="AH16" s="67"/>
      <c r="AI16" s="320"/>
      <c r="AJ16" s="266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</row>
    <row r="17" spans="1:50" ht="12.75">
      <c r="A17" s="5"/>
      <c r="B17" s="112" t="s">
        <v>32</v>
      </c>
      <c r="C17" s="189"/>
      <c r="D17" s="190"/>
      <c r="E17" s="193"/>
      <c r="F17" s="194"/>
      <c r="G17" s="701"/>
      <c r="H17" s="702"/>
      <c r="I17" s="703"/>
      <c r="J17" s="240"/>
      <c r="K17" s="239"/>
      <c r="L17" s="191"/>
      <c r="M17" s="193"/>
      <c r="N17" s="193"/>
      <c r="O17" s="193"/>
      <c r="P17" s="191"/>
      <c r="Q17" s="193"/>
      <c r="R17" s="748"/>
      <c r="S17" s="828"/>
      <c r="T17" s="314"/>
      <c r="U17" s="194"/>
      <c r="V17" s="276"/>
      <c r="W17" s="195"/>
      <c r="X17" s="824"/>
      <c r="Y17" s="705"/>
      <c r="Z17" s="706"/>
      <c r="AA17" s="841"/>
      <c r="AB17" s="707"/>
      <c r="AC17" s="708"/>
      <c r="AD17" s="387"/>
      <c r="AE17" s="267"/>
      <c r="AF17" s="267"/>
      <c r="AG17" s="267"/>
      <c r="AH17" s="267"/>
      <c r="AI17" s="319"/>
      <c r="AJ17" s="28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188">
        <v>3</v>
      </c>
      <c r="B18" s="141" t="s">
        <v>139</v>
      </c>
      <c r="C18" s="737"/>
      <c r="D18" s="738"/>
      <c r="E18" s="315"/>
      <c r="F18" s="739"/>
      <c r="G18" s="738"/>
      <c r="H18" s="245"/>
      <c r="I18" s="747"/>
      <c r="J18" s="776">
        <f aca="true" t="shared" si="0" ref="J18:J37">K18+O18+P18+Q18+R18+S18</f>
        <v>-7533</v>
      </c>
      <c r="K18" s="272">
        <f>L18+N18</f>
        <v>-5580</v>
      </c>
      <c r="L18" s="315">
        <v>-5580</v>
      </c>
      <c r="M18" s="315"/>
      <c r="N18" s="315"/>
      <c r="O18" s="315">
        <v>-1897</v>
      </c>
      <c r="P18" s="245">
        <v>-56</v>
      </c>
      <c r="Q18" s="315"/>
      <c r="R18" s="777"/>
      <c r="S18" s="780"/>
      <c r="T18" s="779">
        <f aca="true" t="shared" si="1" ref="T18:T23">S18+U18</f>
        <v>0</v>
      </c>
      <c r="U18" s="581"/>
      <c r="V18" s="780"/>
      <c r="W18" s="778">
        <f>U18+J18</f>
        <v>-7533</v>
      </c>
      <c r="X18" s="315">
        <v>-7533</v>
      </c>
      <c r="Y18" s="558"/>
      <c r="Z18" s="558"/>
      <c r="AA18" s="804"/>
      <c r="AB18" s="245"/>
      <c r="AC18" s="747">
        <v>-5580</v>
      </c>
      <c r="AD18" s="781"/>
      <c r="AE18" s="782"/>
      <c r="AF18" s="782"/>
      <c r="AG18" s="782"/>
      <c r="AH18" s="782"/>
      <c r="AI18" s="783"/>
      <c r="AJ18" s="784"/>
      <c r="AK18" s="785"/>
      <c r="AL18" s="785"/>
      <c r="AM18" s="785"/>
      <c r="AN18" s="785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188">
        <v>3</v>
      </c>
      <c r="B19" s="141" t="s">
        <v>140</v>
      </c>
      <c r="C19" s="211"/>
      <c r="D19" s="208"/>
      <c r="E19" s="365"/>
      <c r="F19" s="203"/>
      <c r="G19" s="208"/>
      <c r="H19" s="212"/>
      <c r="I19" s="205"/>
      <c r="J19" s="213">
        <f t="shared" si="0"/>
        <v>19040</v>
      </c>
      <c r="K19" s="272">
        <f>L19+N19</f>
        <v>0</v>
      </c>
      <c r="L19" s="556"/>
      <c r="M19" s="317"/>
      <c r="N19" s="317"/>
      <c r="O19" s="317"/>
      <c r="P19" s="317"/>
      <c r="Q19" s="317"/>
      <c r="R19" s="515">
        <v>19040</v>
      </c>
      <c r="S19" s="829"/>
      <c r="T19" s="202">
        <f t="shared" si="1"/>
        <v>348614</v>
      </c>
      <c r="U19" s="581">
        <v>348614</v>
      </c>
      <c r="V19" s="270"/>
      <c r="W19" s="253">
        <f>U19+J19</f>
        <v>367654</v>
      </c>
      <c r="X19" s="379">
        <v>367654</v>
      </c>
      <c r="Y19" s="552"/>
      <c r="Z19" s="553"/>
      <c r="AA19" s="676"/>
      <c r="AB19" s="554"/>
      <c r="AC19" s="515"/>
      <c r="AD19" s="367"/>
      <c r="AE19" s="212"/>
      <c r="AF19" s="212"/>
      <c r="AG19" s="281"/>
      <c r="AH19" s="281"/>
      <c r="AI19" s="503"/>
      <c r="AJ19" s="282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46" ht="13.5" thickBot="1">
      <c r="A20" s="1205">
        <v>3</v>
      </c>
      <c r="B20" s="1206" t="s">
        <v>147</v>
      </c>
      <c r="C20" s="52"/>
      <c r="D20" s="55"/>
      <c r="E20" s="55"/>
      <c r="F20" s="60"/>
      <c r="G20" s="53"/>
      <c r="H20" s="54"/>
      <c r="I20" s="52"/>
      <c r="J20" s="1234">
        <f>K20+O20+P20+Q20+R20+S20</f>
        <v>-281883</v>
      </c>
      <c r="K20" s="1235">
        <f>L20+N20</f>
        <v>-208802</v>
      </c>
      <c r="L20" s="1236">
        <v>-208802</v>
      </c>
      <c r="M20" s="1237"/>
      <c r="N20" s="1237"/>
      <c r="O20" s="1236">
        <v>-70993</v>
      </c>
      <c r="P20" s="1236">
        <v>-2088</v>
      </c>
      <c r="Q20" s="1237"/>
      <c r="R20" s="1238"/>
      <c r="S20" s="1239"/>
      <c r="T20" s="1240">
        <f t="shared" si="1"/>
        <v>0</v>
      </c>
      <c r="U20" s="1241"/>
      <c r="V20" s="1242"/>
      <c r="W20" s="1243">
        <f>U20+J20</f>
        <v>-281883</v>
      </c>
      <c r="X20" s="1235">
        <v>-281883</v>
      </c>
      <c r="Y20" s="1237"/>
      <c r="Z20" s="1238"/>
      <c r="AA20" s="1244"/>
      <c r="AB20" s="1245"/>
      <c r="AC20" s="1246">
        <v>-208802</v>
      </c>
      <c r="AD20" s="55"/>
      <c r="AE20" s="54"/>
      <c r="AF20" s="54"/>
      <c r="AG20" s="247"/>
      <c r="AH20" s="247"/>
      <c r="AI20" s="326"/>
      <c r="AJ20" s="148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3.5" hidden="1" thickBot="1">
      <c r="A21" s="243"/>
      <c r="B21" s="48"/>
      <c r="C21" s="52"/>
      <c r="D21" s="55"/>
      <c r="E21" s="55"/>
      <c r="F21" s="60"/>
      <c r="G21" s="53"/>
      <c r="H21" s="54"/>
      <c r="I21" s="52"/>
      <c r="J21" s="309"/>
      <c r="K21" s="53"/>
      <c r="L21" s="164"/>
      <c r="M21" s="164"/>
      <c r="N21" s="416"/>
      <c r="O21" s="164"/>
      <c r="P21" s="164"/>
      <c r="Q21" s="164"/>
      <c r="R21" s="54"/>
      <c r="S21" s="831"/>
      <c r="T21" s="310"/>
      <c r="U21" s="312"/>
      <c r="V21" s="819"/>
      <c r="W21" s="207"/>
      <c r="X21" s="613"/>
      <c r="Y21" s="382"/>
      <c r="Z21" s="380"/>
      <c r="AA21" s="407"/>
      <c r="AB21" s="514"/>
      <c r="AC21" s="516"/>
      <c r="AD21" s="55"/>
      <c r="AE21" s="54"/>
      <c r="AF21" s="54"/>
      <c r="AG21" s="247"/>
      <c r="AH21" s="247"/>
      <c r="AI21" s="326"/>
      <c r="AJ21" s="148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3.5" hidden="1" thickBot="1">
      <c r="A22" s="243"/>
      <c r="B22" s="48"/>
      <c r="C22" s="51"/>
      <c r="D22" s="54"/>
      <c r="E22" s="54"/>
      <c r="F22" s="180"/>
      <c r="G22" s="53"/>
      <c r="H22" s="54"/>
      <c r="I22" s="51"/>
      <c r="J22" s="309">
        <f t="shared" si="0"/>
        <v>0</v>
      </c>
      <c r="K22" s="53">
        <f>L22+N22</f>
        <v>0</v>
      </c>
      <c r="L22" s="164"/>
      <c r="M22" s="54"/>
      <c r="N22" s="416"/>
      <c r="O22" s="164"/>
      <c r="P22" s="164"/>
      <c r="Q22" s="164"/>
      <c r="R22" s="54"/>
      <c r="S22" s="831"/>
      <c r="T22" s="310">
        <f t="shared" si="1"/>
        <v>0</v>
      </c>
      <c r="U22" s="312"/>
      <c r="V22" s="820"/>
      <c r="W22" s="207">
        <f>U22+J22</f>
        <v>0</v>
      </c>
      <c r="X22" s="613"/>
      <c r="Y22" s="382"/>
      <c r="Z22" s="380"/>
      <c r="AA22" s="407"/>
      <c r="AB22" s="514"/>
      <c r="AC22" s="516"/>
      <c r="AD22" s="55"/>
      <c r="AE22" s="54"/>
      <c r="AF22" s="54"/>
      <c r="AG22" s="247"/>
      <c r="AH22" s="247"/>
      <c r="AI22" s="326"/>
      <c r="AJ22" s="148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3.5" hidden="1" thickBot="1">
      <c r="A23" s="129"/>
      <c r="B23" s="48"/>
      <c r="C23" s="109"/>
      <c r="D23" s="110"/>
      <c r="E23" s="368"/>
      <c r="F23" s="368"/>
      <c r="G23" s="110"/>
      <c r="H23" s="130"/>
      <c r="I23" s="111"/>
      <c r="J23" s="52">
        <f t="shared" si="0"/>
        <v>0</v>
      </c>
      <c r="K23" s="238">
        <f>L23+N23</f>
        <v>0</v>
      </c>
      <c r="L23" s="130"/>
      <c r="M23" s="130"/>
      <c r="N23" s="417"/>
      <c r="O23" s="244"/>
      <c r="P23" s="130"/>
      <c r="Q23" s="130"/>
      <c r="R23" s="273"/>
      <c r="S23" s="274"/>
      <c r="T23" s="85">
        <f t="shared" si="1"/>
        <v>0</v>
      </c>
      <c r="U23" s="274"/>
      <c r="V23" s="821"/>
      <c r="W23" s="207">
        <f>U23+J23</f>
        <v>0</v>
      </c>
      <c r="X23" s="617"/>
      <c r="Y23" s="383"/>
      <c r="Z23" s="409"/>
      <c r="AA23" s="410"/>
      <c r="AB23" s="875"/>
      <c r="AC23" s="876"/>
      <c r="AD23" s="477"/>
      <c r="AE23" s="287"/>
      <c r="AF23" s="287"/>
      <c r="AG23" s="287"/>
      <c r="AH23" s="287"/>
      <c r="AI23" s="324"/>
      <c r="AJ23" s="288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 thickBot="1">
      <c r="A24" s="133"/>
      <c r="B24" s="31" t="s">
        <v>33</v>
      </c>
      <c r="C24" s="76">
        <f>D24+H24</f>
        <v>0</v>
      </c>
      <c r="D24" s="77">
        <f aca="true" t="shared" si="2" ref="D24:I24">SUM(D19:D23)</f>
        <v>0</v>
      </c>
      <c r="E24" s="77">
        <f t="shared" si="2"/>
        <v>0</v>
      </c>
      <c r="F24" s="117">
        <f t="shared" si="2"/>
        <v>0</v>
      </c>
      <c r="G24" s="172">
        <f t="shared" si="2"/>
        <v>0</v>
      </c>
      <c r="H24" s="77">
        <f t="shared" si="2"/>
        <v>0</v>
      </c>
      <c r="I24" s="76">
        <f t="shared" si="2"/>
        <v>0</v>
      </c>
      <c r="J24" s="76">
        <f>K24+O24+P24+Q24+R24+S24</f>
        <v>11507</v>
      </c>
      <c r="K24" s="77">
        <f>SUM(K18:K19)</f>
        <v>-5580</v>
      </c>
      <c r="L24" s="77">
        <f aca="true" t="shared" si="3" ref="L24:T24">SUM(L18:L19)</f>
        <v>-5580</v>
      </c>
      <c r="M24" s="77">
        <f t="shared" si="3"/>
        <v>0</v>
      </c>
      <c r="N24" s="77">
        <f t="shared" si="3"/>
        <v>0</v>
      </c>
      <c r="O24" s="77">
        <f t="shared" si="3"/>
        <v>-1897</v>
      </c>
      <c r="P24" s="77">
        <f t="shared" si="3"/>
        <v>-56</v>
      </c>
      <c r="Q24" s="117">
        <f t="shared" si="3"/>
        <v>0</v>
      </c>
      <c r="R24" s="119">
        <f t="shared" si="3"/>
        <v>19040</v>
      </c>
      <c r="S24" s="182">
        <f t="shared" si="3"/>
        <v>0</v>
      </c>
      <c r="T24" s="172">
        <f t="shared" si="3"/>
        <v>348614</v>
      </c>
      <c r="U24" s="119">
        <f aca="true" t="shared" si="4" ref="U24:AB24">SUM(U18:U19)</f>
        <v>348614</v>
      </c>
      <c r="V24" s="182">
        <f t="shared" si="4"/>
        <v>0</v>
      </c>
      <c r="W24" s="811">
        <f t="shared" si="4"/>
        <v>360121</v>
      </c>
      <c r="X24" s="77">
        <f t="shared" si="4"/>
        <v>360121</v>
      </c>
      <c r="Y24" s="119">
        <f t="shared" si="4"/>
        <v>0</v>
      </c>
      <c r="Z24" s="119">
        <f t="shared" si="4"/>
        <v>0</v>
      </c>
      <c r="AA24" s="325">
        <f t="shared" si="4"/>
        <v>0</v>
      </c>
      <c r="AB24" s="246">
        <f t="shared" si="4"/>
        <v>0</v>
      </c>
      <c r="AC24" s="289">
        <f>SUM(AC18:AC19)</f>
        <v>-5580</v>
      </c>
      <c r="AD24" s="77">
        <f aca="true" t="shared" si="5" ref="AD24:AJ24">SUM(AD19:AD22)</f>
        <v>0</v>
      </c>
      <c r="AE24" s="119">
        <f t="shared" si="5"/>
        <v>0</v>
      </c>
      <c r="AF24" s="119">
        <f t="shared" si="5"/>
        <v>0</v>
      </c>
      <c r="AG24" s="246">
        <f t="shared" si="5"/>
        <v>0</v>
      </c>
      <c r="AH24" s="246">
        <f t="shared" si="5"/>
        <v>0</v>
      </c>
      <c r="AI24" s="325">
        <f t="shared" si="5"/>
        <v>0</v>
      </c>
      <c r="AJ24" s="289">
        <f t="shared" si="5"/>
        <v>0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>
      <c r="A25" s="833">
        <v>3</v>
      </c>
      <c r="B25" s="134" t="s">
        <v>149</v>
      </c>
      <c r="C25" s="134"/>
      <c r="D25" s="135"/>
      <c r="E25" s="136"/>
      <c r="F25" s="369"/>
      <c r="G25" s="135"/>
      <c r="H25" s="136"/>
      <c r="I25" s="137"/>
      <c r="J25" s="138">
        <f t="shared" si="0"/>
        <v>350000</v>
      </c>
      <c r="K25" s="139">
        <f>L25+N25</f>
        <v>259258</v>
      </c>
      <c r="L25" s="1299">
        <v>259258</v>
      </c>
      <c r="M25" s="136"/>
      <c r="N25" s="136"/>
      <c r="O25" s="54">
        <v>88149</v>
      </c>
      <c r="P25" s="54">
        <v>2593</v>
      </c>
      <c r="Q25" s="180"/>
      <c r="R25" s="164"/>
      <c r="S25" s="832"/>
      <c r="T25" s="810">
        <f>S25+U25</f>
        <v>0</v>
      </c>
      <c r="U25" s="465"/>
      <c r="V25" s="809"/>
      <c r="W25" s="132">
        <f aca="true" t="shared" si="6" ref="W25:W36">U25+J25</f>
        <v>350000</v>
      </c>
      <c r="X25" s="55">
        <v>350000</v>
      </c>
      <c r="Y25" s="54"/>
      <c r="Z25" s="54"/>
      <c r="AA25" s="323"/>
      <c r="AB25" s="247"/>
      <c r="AC25" s="204">
        <v>259258</v>
      </c>
      <c r="AD25" s="55"/>
      <c r="AE25" s="54"/>
      <c r="AF25" s="54"/>
      <c r="AG25" s="247"/>
      <c r="AH25" s="247"/>
      <c r="AI25" s="326"/>
      <c r="AJ25" s="148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44">
        <v>3</v>
      </c>
      <c r="B26" s="141" t="s">
        <v>158</v>
      </c>
      <c r="C26" s="52"/>
      <c r="D26" s="55"/>
      <c r="E26" s="55"/>
      <c r="F26" s="60"/>
      <c r="G26" s="53"/>
      <c r="H26" s="55"/>
      <c r="I26" s="52"/>
      <c r="J26" s="52">
        <f t="shared" si="0"/>
        <v>180000</v>
      </c>
      <c r="K26" s="55">
        <f>L26+N26</f>
        <v>133333</v>
      </c>
      <c r="L26" s="55">
        <v>133333</v>
      </c>
      <c r="M26" s="55"/>
      <c r="N26" s="55"/>
      <c r="O26" s="55">
        <v>45333</v>
      </c>
      <c r="P26" s="55">
        <v>1334</v>
      </c>
      <c r="Q26" s="60"/>
      <c r="R26" s="54"/>
      <c r="S26" s="180"/>
      <c r="T26" s="810">
        <f>S26+U26</f>
        <v>0</v>
      </c>
      <c r="U26" s="271"/>
      <c r="V26" s="180"/>
      <c r="W26" s="59">
        <f t="shared" si="6"/>
        <v>180000</v>
      </c>
      <c r="X26" s="55">
        <v>180000</v>
      </c>
      <c r="Y26" s="54"/>
      <c r="Z26" s="54"/>
      <c r="AA26" s="323"/>
      <c r="AB26" s="247"/>
      <c r="AC26" s="204">
        <v>133333</v>
      </c>
      <c r="AD26" s="55"/>
      <c r="AE26" s="54"/>
      <c r="AF26" s="54"/>
      <c r="AG26" s="247"/>
      <c r="AH26" s="247"/>
      <c r="AI26" s="326"/>
      <c r="AJ26" s="148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1125">
        <v>3</v>
      </c>
      <c r="B27" s="141" t="s">
        <v>160</v>
      </c>
      <c r="C27" s="52"/>
      <c r="D27" s="55"/>
      <c r="E27" s="55"/>
      <c r="F27" s="60"/>
      <c r="G27" s="53"/>
      <c r="H27" s="55"/>
      <c r="I27" s="52"/>
      <c r="J27" s="52">
        <f t="shared" si="0"/>
        <v>0</v>
      </c>
      <c r="K27" s="55">
        <f>L27+N27</f>
        <v>0</v>
      </c>
      <c r="L27" s="55"/>
      <c r="M27" s="55"/>
      <c r="N27" s="55"/>
      <c r="O27" s="55"/>
      <c r="P27" s="55"/>
      <c r="Q27" s="60"/>
      <c r="R27" s="54"/>
      <c r="S27" s="150"/>
      <c r="T27" s="85">
        <f>S27+U27</f>
        <v>268120</v>
      </c>
      <c r="U27" s="271">
        <v>268120</v>
      </c>
      <c r="V27" s="179"/>
      <c r="W27" s="86">
        <f t="shared" si="6"/>
        <v>268120</v>
      </c>
      <c r="X27" s="84">
        <v>268120</v>
      </c>
      <c r="Y27" s="54"/>
      <c r="Z27" s="54"/>
      <c r="AA27" s="326"/>
      <c r="AB27" s="165"/>
      <c r="AC27" s="147"/>
      <c r="AD27" s="55"/>
      <c r="AE27" s="54"/>
      <c r="AF27" s="54"/>
      <c r="AG27" s="165"/>
      <c r="AH27" s="165"/>
      <c r="AI27" s="326"/>
      <c r="AJ27" s="148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>
      <c r="A28" s="1307">
        <v>1</v>
      </c>
      <c r="B28" s="1308" t="s">
        <v>161</v>
      </c>
      <c r="C28" s="52"/>
      <c r="D28" s="55"/>
      <c r="E28" s="55"/>
      <c r="F28" s="60"/>
      <c r="G28" s="53"/>
      <c r="H28" s="55"/>
      <c r="I28" s="52"/>
      <c r="J28" s="633">
        <f t="shared" si="0"/>
        <v>-22764</v>
      </c>
      <c r="K28" s="55"/>
      <c r="L28" s="55"/>
      <c r="M28" s="55"/>
      <c r="N28" s="55"/>
      <c r="O28" s="55"/>
      <c r="P28" s="55"/>
      <c r="Q28" s="60"/>
      <c r="R28" s="54"/>
      <c r="S28" s="615">
        <v>-22764</v>
      </c>
      <c r="T28" s="638">
        <f>S28+U28</f>
        <v>0</v>
      </c>
      <c r="U28" s="838">
        <v>22764</v>
      </c>
      <c r="V28" s="179"/>
      <c r="W28" s="86">
        <f t="shared" si="6"/>
        <v>0</v>
      </c>
      <c r="X28" s="84"/>
      <c r="Y28" s="54"/>
      <c r="Z28" s="54"/>
      <c r="AA28" s="326"/>
      <c r="AB28" s="165"/>
      <c r="AC28" s="147"/>
      <c r="AD28" s="55"/>
      <c r="AE28" s="54"/>
      <c r="AF28" s="54"/>
      <c r="AG28" s="165"/>
      <c r="AH28" s="165"/>
      <c r="AI28" s="326"/>
      <c r="AJ28" s="148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>
      <c r="A29" s="1126">
        <v>3</v>
      </c>
      <c r="B29" s="141" t="s">
        <v>163</v>
      </c>
      <c r="C29" s="83"/>
      <c r="D29" s="84"/>
      <c r="E29" s="84"/>
      <c r="F29" s="149"/>
      <c r="G29" s="85"/>
      <c r="H29" s="84"/>
      <c r="I29" s="83"/>
      <c r="J29" s="699">
        <f t="shared" si="0"/>
        <v>0</v>
      </c>
      <c r="K29" s="84"/>
      <c r="L29" s="84"/>
      <c r="M29" s="84"/>
      <c r="N29" s="84"/>
      <c r="O29" s="84"/>
      <c r="P29" s="84"/>
      <c r="Q29" s="149"/>
      <c r="R29" s="271"/>
      <c r="S29" s="840"/>
      <c r="T29" s="463">
        <f>S29+U29</f>
        <v>535</v>
      </c>
      <c r="U29" s="406">
        <v>535</v>
      </c>
      <c r="V29" s="180"/>
      <c r="W29" s="59">
        <f t="shared" si="6"/>
        <v>535</v>
      </c>
      <c r="X29" s="84">
        <v>535</v>
      </c>
      <c r="Y29" s="271"/>
      <c r="Z29" s="271"/>
      <c r="AA29" s="323"/>
      <c r="AB29" s="247"/>
      <c r="AC29" s="204"/>
      <c r="AD29" s="84"/>
      <c r="AE29" s="271"/>
      <c r="AF29" s="271"/>
      <c r="AG29" s="247"/>
      <c r="AH29" s="247"/>
      <c r="AI29" s="323"/>
      <c r="AJ29" s="150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>
      <c r="A30" s="1307">
        <v>1</v>
      </c>
      <c r="B30" s="1325" t="s">
        <v>166</v>
      </c>
      <c r="C30" s="83"/>
      <c r="D30" s="84"/>
      <c r="E30" s="84"/>
      <c r="F30" s="149"/>
      <c r="G30" s="85"/>
      <c r="H30" s="84"/>
      <c r="I30" s="83"/>
      <c r="J30" s="837">
        <f t="shared" si="0"/>
        <v>-14854</v>
      </c>
      <c r="K30" s="84"/>
      <c r="L30" s="84"/>
      <c r="M30" s="84"/>
      <c r="N30" s="84"/>
      <c r="O30" s="84"/>
      <c r="P30" s="84"/>
      <c r="Q30" s="149"/>
      <c r="R30" s="271"/>
      <c r="S30" s="840">
        <v>-14854</v>
      </c>
      <c r="T30" s="638">
        <f aca="true" t="shared" si="7" ref="T30:T37">S30+U30</f>
        <v>0</v>
      </c>
      <c r="U30" s="838">
        <v>14854</v>
      </c>
      <c r="V30" s="840"/>
      <c r="W30" s="637">
        <f t="shared" si="6"/>
        <v>0</v>
      </c>
      <c r="X30" s="84"/>
      <c r="Y30" s="271"/>
      <c r="Z30" s="271"/>
      <c r="AA30" s="323"/>
      <c r="AB30" s="247"/>
      <c r="AC30" s="204"/>
      <c r="AD30" s="84"/>
      <c r="AE30" s="271"/>
      <c r="AF30" s="271"/>
      <c r="AG30" s="247"/>
      <c r="AH30" s="247"/>
      <c r="AI30" s="323"/>
      <c r="AJ30" s="150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3.5" thickBot="1">
      <c r="A31" s="1126">
        <v>3</v>
      </c>
      <c r="B31" s="141" t="s">
        <v>167</v>
      </c>
      <c r="C31" s="83"/>
      <c r="D31" s="84"/>
      <c r="E31" s="84"/>
      <c r="F31" s="149"/>
      <c r="G31" s="85"/>
      <c r="H31" s="84"/>
      <c r="I31" s="83"/>
      <c r="J31" s="83">
        <f t="shared" si="0"/>
        <v>0</v>
      </c>
      <c r="K31" s="84"/>
      <c r="L31" s="84"/>
      <c r="M31" s="84"/>
      <c r="N31" s="84"/>
      <c r="O31" s="84"/>
      <c r="P31" s="84"/>
      <c r="Q31" s="149"/>
      <c r="R31" s="271"/>
      <c r="S31" s="179"/>
      <c r="T31" s="85">
        <f t="shared" si="7"/>
        <v>300000</v>
      </c>
      <c r="U31" s="271">
        <v>300000</v>
      </c>
      <c r="V31" s="179"/>
      <c r="W31" s="86">
        <f t="shared" si="6"/>
        <v>300000</v>
      </c>
      <c r="X31" s="84">
        <v>300000</v>
      </c>
      <c r="Y31" s="271"/>
      <c r="Z31" s="271"/>
      <c r="AA31" s="323"/>
      <c r="AB31" s="247"/>
      <c r="AC31" s="204"/>
      <c r="AD31" s="84"/>
      <c r="AE31" s="271"/>
      <c r="AF31" s="271"/>
      <c r="AG31" s="247"/>
      <c r="AH31" s="247"/>
      <c r="AI31" s="323"/>
      <c r="AJ31" s="150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87">
        <v>3</v>
      </c>
      <c r="B32" s="141" t="s">
        <v>125</v>
      </c>
      <c r="C32" s="83"/>
      <c r="D32" s="84"/>
      <c r="E32" s="84"/>
      <c r="F32" s="149"/>
      <c r="G32" s="85"/>
      <c r="H32" s="84"/>
      <c r="I32" s="83"/>
      <c r="J32" s="83">
        <f t="shared" si="0"/>
        <v>0</v>
      </c>
      <c r="K32" s="84"/>
      <c r="L32" s="84"/>
      <c r="M32" s="84"/>
      <c r="N32" s="84"/>
      <c r="O32" s="84"/>
      <c r="P32" s="84"/>
      <c r="Q32" s="149"/>
      <c r="R32" s="271"/>
      <c r="S32" s="179"/>
      <c r="T32" s="85">
        <f t="shared" si="7"/>
        <v>0</v>
      </c>
      <c r="U32" s="271"/>
      <c r="V32" s="179"/>
      <c r="W32" s="86">
        <f t="shared" si="6"/>
        <v>0</v>
      </c>
      <c r="X32" s="84"/>
      <c r="Y32" s="271"/>
      <c r="Z32" s="271"/>
      <c r="AA32" s="323"/>
      <c r="AB32" s="247"/>
      <c r="AC32" s="204"/>
      <c r="AD32" s="84"/>
      <c r="AE32" s="271"/>
      <c r="AF32" s="271"/>
      <c r="AG32" s="247"/>
      <c r="AH32" s="247"/>
      <c r="AI32" s="323"/>
      <c r="AJ32" s="150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87"/>
      <c r="B33" s="141"/>
      <c r="C33" s="83"/>
      <c r="D33" s="84"/>
      <c r="E33" s="84"/>
      <c r="F33" s="149"/>
      <c r="G33" s="85"/>
      <c r="H33" s="84"/>
      <c r="I33" s="83"/>
      <c r="J33" s="83">
        <f t="shared" si="0"/>
        <v>0</v>
      </c>
      <c r="K33" s="84"/>
      <c r="L33" s="84"/>
      <c r="M33" s="84"/>
      <c r="N33" s="84"/>
      <c r="O33" s="84"/>
      <c r="P33" s="84"/>
      <c r="Q33" s="149"/>
      <c r="R33" s="271"/>
      <c r="S33" s="179"/>
      <c r="T33" s="85">
        <f t="shared" si="7"/>
        <v>0</v>
      </c>
      <c r="U33" s="271"/>
      <c r="V33" s="179"/>
      <c r="W33" s="86">
        <f t="shared" si="6"/>
        <v>0</v>
      </c>
      <c r="X33" s="84"/>
      <c r="Y33" s="271"/>
      <c r="Z33" s="271"/>
      <c r="AA33" s="323"/>
      <c r="AB33" s="247"/>
      <c r="AC33" s="204"/>
      <c r="AD33" s="84"/>
      <c r="AE33" s="271"/>
      <c r="AF33" s="271"/>
      <c r="AG33" s="247"/>
      <c r="AH33" s="247"/>
      <c r="AI33" s="323"/>
      <c r="AJ33" s="150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87"/>
      <c r="B34" s="141"/>
      <c r="C34" s="83"/>
      <c r="D34" s="84"/>
      <c r="E34" s="84"/>
      <c r="F34" s="149"/>
      <c r="G34" s="85"/>
      <c r="H34" s="84"/>
      <c r="I34" s="83"/>
      <c r="J34" s="83">
        <f t="shared" si="0"/>
        <v>0</v>
      </c>
      <c r="K34" s="84"/>
      <c r="L34" s="84"/>
      <c r="M34" s="84"/>
      <c r="N34" s="84"/>
      <c r="O34" s="84"/>
      <c r="P34" s="84"/>
      <c r="Q34" s="149"/>
      <c r="R34" s="271"/>
      <c r="S34" s="179"/>
      <c r="T34" s="85">
        <f t="shared" si="7"/>
        <v>0</v>
      </c>
      <c r="U34" s="271"/>
      <c r="V34" s="179"/>
      <c r="W34" s="86">
        <f t="shared" si="6"/>
        <v>0</v>
      </c>
      <c r="X34" s="84"/>
      <c r="Y34" s="271"/>
      <c r="Z34" s="271"/>
      <c r="AA34" s="323"/>
      <c r="AB34" s="247"/>
      <c r="AC34" s="204"/>
      <c r="AD34" s="84"/>
      <c r="AE34" s="271"/>
      <c r="AF34" s="271"/>
      <c r="AG34" s="247"/>
      <c r="AH34" s="247"/>
      <c r="AI34" s="323"/>
      <c r="AJ34" s="150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87"/>
      <c r="B35" s="141"/>
      <c r="C35" s="83"/>
      <c r="D35" s="84"/>
      <c r="E35" s="84"/>
      <c r="F35" s="149"/>
      <c r="G35" s="85"/>
      <c r="H35" s="84"/>
      <c r="I35" s="83"/>
      <c r="J35" s="83">
        <f t="shared" si="0"/>
        <v>0</v>
      </c>
      <c r="K35" s="84"/>
      <c r="L35" s="84"/>
      <c r="M35" s="84"/>
      <c r="N35" s="84"/>
      <c r="O35" s="84"/>
      <c r="P35" s="84"/>
      <c r="Q35" s="149"/>
      <c r="R35" s="271"/>
      <c r="S35" s="179"/>
      <c r="T35" s="85">
        <f t="shared" si="7"/>
        <v>0</v>
      </c>
      <c r="U35" s="271"/>
      <c r="V35" s="179"/>
      <c r="W35" s="86">
        <f t="shared" si="6"/>
        <v>0</v>
      </c>
      <c r="X35" s="84"/>
      <c r="Y35" s="271"/>
      <c r="Z35" s="271"/>
      <c r="AA35" s="323"/>
      <c r="AB35" s="247"/>
      <c r="AC35" s="204"/>
      <c r="AD35" s="84"/>
      <c r="AE35" s="271"/>
      <c r="AF35" s="271"/>
      <c r="AG35" s="247"/>
      <c r="AH35" s="247"/>
      <c r="AI35" s="323"/>
      <c r="AJ35" s="150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87"/>
      <c r="B36" s="141"/>
      <c r="C36" s="83"/>
      <c r="D36" s="84"/>
      <c r="E36" s="84"/>
      <c r="F36" s="149"/>
      <c r="G36" s="85"/>
      <c r="H36" s="84"/>
      <c r="I36" s="83"/>
      <c r="J36" s="83">
        <f t="shared" si="0"/>
        <v>0</v>
      </c>
      <c r="K36" s="84"/>
      <c r="L36" s="84"/>
      <c r="M36" s="84"/>
      <c r="N36" s="84"/>
      <c r="O36" s="84"/>
      <c r="P36" s="84"/>
      <c r="Q36" s="149"/>
      <c r="R36" s="271"/>
      <c r="S36" s="179"/>
      <c r="T36" s="85">
        <f t="shared" si="7"/>
        <v>0</v>
      </c>
      <c r="U36" s="271"/>
      <c r="V36" s="179"/>
      <c r="W36" s="86">
        <f t="shared" si="6"/>
        <v>0</v>
      </c>
      <c r="X36" s="84"/>
      <c r="Y36" s="271"/>
      <c r="Z36" s="271"/>
      <c r="AA36" s="323"/>
      <c r="AB36" s="247"/>
      <c r="AC36" s="204"/>
      <c r="AD36" s="84"/>
      <c r="AE36" s="271"/>
      <c r="AF36" s="271"/>
      <c r="AG36" s="247"/>
      <c r="AH36" s="247"/>
      <c r="AI36" s="323"/>
      <c r="AJ36" s="150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3.5" hidden="1" thickBot="1">
      <c r="A37" s="87"/>
      <c r="B37" s="141"/>
      <c r="C37" s="83"/>
      <c r="D37" s="84"/>
      <c r="E37" s="84"/>
      <c r="F37" s="149"/>
      <c r="G37" s="85"/>
      <c r="H37" s="84"/>
      <c r="I37" s="83"/>
      <c r="J37" s="83">
        <f t="shared" si="0"/>
        <v>0</v>
      </c>
      <c r="K37" s="84"/>
      <c r="L37" s="84"/>
      <c r="M37" s="84"/>
      <c r="N37" s="84"/>
      <c r="O37" s="84"/>
      <c r="P37" s="84"/>
      <c r="Q37" s="149"/>
      <c r="R37" s="271"/>
      <c r="S37" s="179"/>
      <c r="T37" s="85">
        <f t="shared" si="7"/>
        <v>0</v>
      </c>
      <c r="U37" s="271"/>
      <c r="V37" s="179"/>
      <c r="W37" s="86">
        <f>J37+U37</f>
        <v>0</v>
      </c>
      <c r="X37" s="84"/>
      <c r="Y37" s="271"/>
      <c r="Z37" s="271"/>
      <c r="AA37" s="323"/>
      <c r="AB37" s="247"/>
      <c r="AC37" s="204"/>
      <c r="AD37" s="84"/>
      <c r="AE37" s="271"/>
      <c r="AF37" s="271"/>
      <c r="AG37" s="247"/>
      <c r="AH37" s="247"/>
      <c r="AI37" s="323"/>
      <c r="AJ37" s="150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thickBot="1">
      <c r="A38" s="96"/>
      <c r="B38" s="31" t="s">
        <v>34</v>
      </c>
      <c r="C38" s="76">
        <f aca="true" t="shared" si="8" ref="C38:V38">SUM(C25:C37)</f>
        <v>0</v>
      </c>
      <c r="D38" s="172">
        <f t="shared" si="8"/>
        <v>0</v>
      </c>
      <c r="E38" s="119">
        <f>SUM(E25:E37)</f>
        <v>0</v>
      </c>
      <c r="F38" s="289">
        <f>SUM(F25:F37)</f>
        <v>0</v>
      </c>
      <c r="G38" s="172"/>
      <c r="H38" s="77">
        <f t="shared" si="8"/>
        <v>0</v>
      </c>
      <c r="I38" s="76">
        <f t="shared" si="8"/>
        <v>0</v>
      </c>
      <c r="J38" s="76">
        <f t="shared" si="8"/>
        <v>492382</v>
      </c>
      <c r="K38" s="77">
        <f t="shared" si="8"/>
        <v>392591</v>
      </c>
      <c r="L38" s="77">
        <f t="shared" si="8"/>
        <v>392591</v>
      </c>
      <c r="M38" s="77"/>
      <c r="N38" s="77">
        <f t="shared" si="8"/>
        <v>0</v>
      </c>
      <c r="O38" s="77">
        <f t="shared" si="8"/>
        <v>133482</v>
      </c>
      <c r="P38" s="77">
        <f t="shared" si="8"/>
        <v>3927</v>
      </c>
      <c r="Q38" s="117">
        <f t="shared" si="8"/>
        <v>0</v>
      </c>
      <c r="R38" s="119">
        <f t="shared" si="8"/>
        <v>0</v>
      </c>
      <c r="S38" s="182">
        <f t="shared" si="8"/>
        <v>-37618</v>
      </c>
      <c r="T38" s="172">
        <f t="shared" si="8"/>
        <v>568655</v>
      </c>
      <c r="U38" s="119">
        <f t="shared" si="8"/>
        <v>606273</v>
      </c>
      <c r="V38" s="182">
        <f t="shared" si="8"/>
        <v>0</v>
      </c>
      <c r="W38" s="811">
        <f>U38+J38</f>
        <v>1098655</v>
      </c>
      <c r="X38" s="77">
        <f>SUM(X25:X37)</f>
        <v>1098655</v>
      </c>
      <c r="Y38" s="119">
        <f>SUM(Y25:Y37)</f>
        <v>0</v>
      </c>
      <c r="Z38" s="119"/>
      <c r="AA38" s="325">
        <f>SUM(AA25:AA37)</f>
        <v>0</v>
      </c>
      <c r="AB38" s="246">
        <f>SUM(AB25:AB37)</f>
        <v>0</v>
      </c>
      <c r="AC38" s="399">
        <f>SUM(AC25:AC37)</f>
        <v>392591</v>
      </c>
      <c r="AD38" s="77"/>
      <c r="AE38" s="119"/>
      <c r="AF38" s="119"/>
      <c r="AG38" s="246"/>
      <c r="AH38" s="246"/>
      <c r="AI38" s="325"/>
      <c r="AJ38" s="289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>
      <c r="A39" s="1129">
        <v>3</v>
      </c>
      <c r="B39" s="134" t="s">
        <v>173</v>
      </c>
      <c r="C39" s="846">
        <f>D39+H39</f>
        <v>0</v>
      </c>
      <c r="D39" s="868"/>
      <c r="E39" s="849"/>
      <c r="F39" s="854"/>
      <c r="G39" s="868"/>
      <c r="H39" s="847"/>
      <c r="I39" s="846"/>
      <c r="J39" s="846">
        <f aca="true" t="shared" si="9" ref="J39:J50">K39+O39+P39+Q39+R39+S39</f>
        <v>11922</v>
      </c>
      <c r="K39" s="847">
        <f>L39+N39</f>
        <v>0</v>
      </c>
      <c r="L39" s="847"/>
      <c r="M39" s="847"/>
      <c r="N39" s="847"/>
      <c r="O39" s="847"/>
      <c r="P39" s="847"/>
      <c r="Q39" s="848"/>
      <c r="R39" s="849"/>
      <c r="S39" s="850">
        <v>11922</v>
      </c>
      <c r="T39" s="868">
        <f aca="true" t="shared" si="10" ref="T39:T46">S39+U39</f>
        <v>20100</v>
      </c>
      <c r="U39" s="849">
        <v>8178</v>
      </c>
      <c r="V39" s="850"/>
      <c r="W39" s="851">
        <f>J39+U39+V39</f>
        <v>20100</v>
      </c>
      <c r="X39" s="847">
        <v>20100</v>
      </c>
      <c r="Y39" s="185"/>
      <c r="Z39" s="185"/>
      <c r="AA39" s="327"/>
      <c r="AB39" s="248"/>
      <c r="AC39" s="400"/>
      <c r="AD39" s="90"/>
      <c r="AE39" s="185"/>
      <c r="AF39" s="185"/>
      <c r="AG39" s="248"/>
      <c r="AH39" s="248"/>
      <c r="AI39" s="327"/>
      <c r="AJ39" s="153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1307">
        <v>1</v>
      </c>
      <c r="B40" s="1325" t="s">
        <v>176</v>
      </c>
      <c r="C40" s="837">
        <f>D40+E40+F40+H40</f>
        <v>0</v>
      </c>
      <c r="D40" s="638"/>
      <c r="E40" s="838"/>
      <c r="F40" s="615"/>
      <c r="G40" s="638"/>
      <c r="H40" s="869"/>
      <c r="I40" s="837"/>
      <c r="J40" s="837">
        <f t="shared" si="9"/>
        <v>24000</v>
      </c>
      <c r="K40" s="611"/>
      <c r="L40" s="611"/>
      <c r="M40" s="611"/>
      <c r="N40" s="611"/>
      <c r="O40" s="611"/>
      <c r="P40" s="611"/>
      <c r="Q40" s="855"/>
      <c r="R40" s="406"/>
      <c r="S40" s="840">
        <v>24000</v>
      </c>
      <c r="T40" s="638">
        <f t="shared" si="10"/>
        <v>0</v>
      </c>
      <c r="U40" s="838">
        <v>-24000</v>
      </c>
      <c r="V40" s="840"/>
      <c r="W40" s="637">
        <f aca="true" t="shared" si="11" ref="W40:W50">J40+U40+V40</f>
        <v>0</v>
      </c>
      <c r="X40" s="611"/>
      <c r="Y40" s="186"/>
      <c r="Z40" s="186"/>
      <c r="AA40" s="328"/>
      <c r="AB40" s="406"/>
      <c r="AC40" s="401"/>
      <c r="AD40" s="93"/>
      <c r="AE40" s="186"/>
      <c r="AF40" s="186"/>
      <c r="AG40" s="249"/>
      <c r="AH40" s="249"/>
      <c r="AI40" s="328"/>
      <c r="AJ40" s="155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307">
        <v>1</v>
      </c>
      <c r="B41" s="1308" t="s">
        <v>189</v>
      </c>
      <c r="C41" s="837">
        <f aca="true" t="shared" si="12" ref="C41:C50">D41+H41</f>
        <v>0</v>
      </c>
      <c r="D41" s="638"/>
      <c r="E41" s="838"/>
      <c r="F41" s="615"/>
      <c r="G41" s="638"/>
      <c r="H41" s="869"/>
      <c r="I41" s="837"/>
      <c r="J41" s="837">
        <f t="shared" si="9"/>
        <v>-1250</v>
      </c>
      <c r="K41" s="611"/>
      <c r="L41" s="611"/>
      <c r="M41" s="611"/>
      <c r="N41" s="611"/>
      <c r="O41" s="611"/>
      <c r="P41" s="611"/>
      <c r="Q41" s="855"/>
      <c r="R41" s="406"/>
      <c r="S41" s="840">
        <v>-1250</v>
      </c>
      <c r="T41" s="638">
        <f t="shared" si="10"/>
        <v>0</v>
      </c>
      <c r="U41" s="838">
        <v>1250</v>
      </c>
      <c r="V41" s="840"/>
      <c r="W41" s="637">
        <f t="shared" si="11"/>
        <v>0</v>
      </c>
      <c r="X41" s="611"/>
      <c r="Y41" s="186"/>
      <c r="Z41" s="186"/>
      <c r="AA41" s="328"/>
      <c r="AB41" s="249"/>
      <c r="AC41" s="401"/>
      <c r="AD41" s="93"/>
      <c r="AE41" s="186"/>
      <c r="AF41" s="186"/>
      <c r="AG41" s="249"/>
      <c r="AH41" s="249"/>
      <c r="AI41" s="328"/>
      <c r="AJ41" s="155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1125">
        <v>3</v>
      </c>
      <c r="B42" s="48" t="s">
        <v>192</v>
      </c>
      <c r="C42" s="839">
        <f t="shared" si="12"/>
        <v>0</v>
      </c>
      <c r="D42" s="463"/>
      <c r="E42" s="406"/>
      <c r="F42" s="693"/>
      <c r="G42" s="463"/>
      <c r="H42" s="611"/>
      <c r="I42" s="839"/>
      <c r="J42" s="839">
        <f t="shared" si="9"/>
        <v>-20000</v>
      </c>
      <c r="K42" s="611"/>
      <c r="L42" s="611"/>
      <c r="M42" s="611"/>
      <c r="N42" s="611"/>
      <c r="O42" s="611"/>
      <c r="P42" s="611"/>
      <c r="Q42" s="855"/>
      <c r="R42" s="406">
        <v>-20000</v>
      </c>
      <c r="S42" s="443"/>
      <c r="T42" s="463">
        <f t="shared" si="10"/>
        <v>20000</v>
      </c>
      <c r="U42" s="406">
        <v>20000</v>
      </c>
      <c r="V42" s="443"/>
      <c r="W42" s="686">
        <f t="shared" si="11"/>
        <v>0</v>
      </c>
      <c r="X42" s="611"/>
      <c r="Y42" s="186"/>
      <c r="Z42" s="186"/>
      <c r="AA42" s="328"/>
      <c r="AB42" s="249"/>
      <c r="AC42" s="401"/>
      <c r="AD42" s="93"/>
      <c r="AE42" s="186"/>
      <c r="AF42" s="186"/>
      <c r="AG42" s="249"/>
      <c r="AH42" s="249"/>
      <c r="AI42" s="328"/>
      <c r="AJ42" s="155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thickBot="1">
      <c r="A43" s="1125">
        <v>3</v>
      </c>
      <c r="B43" s="48" t="s">
        <v>193</v>
      </c>
      <c r="C43" s="839">
        <f t="shared" si="12"/>
        <v>0</v>
      </c>
      <c r="D43" s="463"/>
      <c r="E43" s="406"/>
      <c r="F43" s="693"/>
      <c r="G43" s="463"/>
      <c r="H43" s="611"/>
      <c r="I43" s="839"/>
      <c r="J43" s="839">
        <f t="shared" si="9"/>
        <v>0</v>
      </c>
      <c r="K43" s="611"/>
      <c r="L43" s="611"/>
      <c r="M43" s="611"/>
      <c r="N43" s="611"/>
      <c r="O43" s="611"/>
      <c r="P43" s="611"/>
      <c r="Q43" s="855"/>
      <c r="R43" s="406"/>
      <c r="S43" s="443"/>
      <c r="T43" s="463">
        <f t="shared" si="10"/>
        <v>136500</v>
      </c>
      <c r="U43" s="406">
        <v>136500</v>
      </c>
      <c r="V43" s="443"/>
      <c r="W43" s="686">
        <f t="shared" si="11"/>
        <v>136500</v>
      </c>
      <c r="X43" s="611">
        <v>136500</v>
      </c>
      <c r="Y43" s="186"/>
      <c r="Z43" s="186"/>
      <c r="AA43" s="328"/>
      <c r="AB43" s="249"/>
      <c r="AC43" s="401"/>
      <c r="AD43" s="93"/>
      <c r="AE43" s="186"/>
      <c r="AF43" s="186"/>
      <c r="AG43" s="249"/>
      <c r="AH43" s="249"/>
      <c r="AI43" s="328"/>
      <c r="AJ43" s="155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hidden="1">
      <c r="A44" s="171"/>
      <c r="B44" s="140"/>
      <c r="C44" s="839">
        <f t="shared" si="12"/>
        <v>0</v>
      </c>
      <c r="D44" s="463"/>
      <c r="E44" s="406"/>
      <c r="F44" s="693"/>
      <c r="G44" s="463"/>
      <c r="H44" s="611"/>
      <c r="I44" s="839"/>
      <c r="J44" s="839">
        <f t="shared" si="9"/>
        <v>0</v>
      </c>
      <c r="K44" s="611">
        <f>L44+N44</f>
        <v>0</v>
      </c>
      <c r="L44" s="611"/>
      <c r="M44" s="611"/>
      <c r="N44" s="611"/>
      <c r="O44" s="611"/>
      <c r="P44" s="611"/>
      <c r="Q44" s="855"/>
      <c r="R44" s="406"/>
      <c r="S44" s="443"/>
      <c r="T44" s="463">
        <f t="shared" si="10"/>
        <v>0</v>
      </c>
      <c r="U44" s="406"/>
      <c r="V44" s="443"/>
      <c r="W44" s="686">
        <f t="shared" si="11"/>
        <v>0</v>
      </c>
      <c r="X44" s="611"/>
      <c r="Y44" s="186"/>
      <c r="Z44" s="186"/>
      <c r="AA44" s="328"/>
      <c r="AB44" s="249"/>
      <c r="AC44" s="401"/>
      <c r="AD44" s="93"/>
      <c r="AE44" s="186"/>
      <c r="AF44" s="186"/>
      <c r="AG44" s="249"/>
      <c r="AH44" s="249"/>
      <c r="AI44" s="328"/>
      <c r="AJ44" s="155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171"/>
      <c r="B45" s="140"/>
      <c r="C45" s="839">
        <f t="shared" si="12"/>
        <v>0</v>
      </c>
      <c r="D45" s="463"/>
      <c r="E45" s="406"/>
      <c r="F45" s="693"/>
      <c r="G45" s="463"/>
      <c r="H45" s="611"/>
      <c r="I45" s="839"/>
      <c r="J45" s="839">
        <f t="shared" si="9"/>
        <v>0</v>
      </c>
      <c r="K45" s="611"/>
      <c r="L45" s="611"/>
      <c r="M45" s="611"/>
      <c r="N45" s="611"/>
      <c r="O45" s="611"/>
      <c r="P45" s="611"/>
      <c r="Q45" s="855"/>
      <c r="R45" s="406"/>
      <c r="S45" s="443"/>
      <c r="T45" s="463">
        <f t="shared" si="10"/>
        <v>0</v>
      </c>
      <c r="U45" s="406"/>
      <c r="V45" s="443"/>
      <c r="W45" s="686">
        <f t="shared" si="11"/>
        <v>0</v>
      </c>
      <c r="X45" s="611"/>
      <c r="Y45" s="186"/>
      <c r="Z45" s="186"/>
      <c r="AA45" s="328"/>
      <c r="AB45" s="249"/>
      <c r="AC45" s="401"/>
      <c r="AD45" s="93"/>
      <c r="AE45" s="186"/>
      <c r="AF45" s="186"/>
      <c r="AG45" s="249"/>
      <c r="AH45" s="249"/>
      <c r="AI45" s="328"/>
      <c r="AJ45" s="155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71"/>
      <c r="B46" s="140"/>
      <c r="C46" s="839">
        <f t="shared" si="12"/>
        <v>0</v>
      </c>
      <c r="D46" s="463"/>
      <c r="E46" s="406"/>
      <c r="F46" s="693"/>
      <c r="G46" s="463"/>
      <c r="H46" s="611"/>
      <c r="I46" s="839"/>
      <c r="J46" s="839">
        <f t="shared" si="9"/>
        <v>0</v>
      </c>
      <c r="K46" s="611"/>
      <c r="L46" s="611"/>
      <c r="M46" s="611"/>
      <c r="N46" s="611"/>
      <c r="O46" s="611"/>
      <c r="P46" s="611"/>
      <c r="Q46" s="855"/>
      <c r="R46" s="406"/>
      <c r="S46" s="443"/>
      <c r="T46" s="463">
        <f t="shared" si="10"/>
        <v>0</v>
      </c>
      <c r="U46" s="406"/>
      <c r="V46" s="443"/>
      <c r="W46" s="686">
        <f t="shared" si="11"/>
        <v>0</v>
      </c>
      <c r="X46" s="611"/>
      <c r="Y46" s="186"/>
      <c r="Z46" s="186"/>
      <c r="AA46" s="328"/>
      <c r="AB46" s="249"/>
      <c r="AC46" s="401"/>
      <c r="AD46" s="93"/>
      <c r="AE46" s="186"/>
      <c r="AF46" s="186"/>
      <c r="AG46" s="249"/>
      <c r="AH46" s="249"/>
      <c r="AI46" s="328"/>
      <c r="AJ46" s="155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71"/>
      <c r="B47" s="140"/>
      <c r="C47" s="839">
        <f t="shared" si="12"/>
        <v>0</v>
      </c>
      <c r="D47" s="463"/>
      <c r="E47" s="406"/>
      <c r="F47" s="693"/>
      <c r="G47" s="463"/>
      <c r="H47" s="611"/>
      <c r="I47" s="839"/>
      <c r="J47" s="839">
        <f t="shared" si="9"/>
        <v>0</v>
      </c>
      <c r="K47" s="611"/>
      <c r="L47" s="611"/>
      <c r="M47" s="611"/>
      <c r="N47" s="611"/>
      <c r="O47" s="611"/>
      <c r="P47" s="611"/>
      <c r="Q47" s="855"/>
      <c r="R47" s="406"/>
      <c r="S47" s="443"/>
      <c r="T47" s="463"/>
      <c r="U47" s="406"/>
      <c r="V47" s="443"/>
      <c r="W47" s="686">
        <f t="shared" si="11"/>
        <v>0</v>
      </c>
      <c r="X47" s="611"/>
      <c r="Y47" s="186"/>
      <c r="Z47" s="186"/>
      <c r="AA47" s="328"/>
      <c r="AB47" s="249"/>
      <c r="AC47" s="401"/>
      <c r="AD47" s="93"/>
      <c r="AE47" s="186"/>
      <c r="AF47" s="186"/>
      <c r="AG47" s="249"/>
      <c r="AH47" s="249"/>
      <c r="AI47" s="328"/>
      <c r="AJ47" s="155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71"/>
      <c r="B48" s="140"/>
      <c r="C48" s="839"/>
      <c r="D48" s="463"/>
      <c r="E48" s="406"/>
      <c r="F48" s="693"/>
      <c r="G48" s="463"/>
      <c r="H48" s="611"/>
      <c r="I48" s="839"/>
      <c r="J48" s="839">
        <f t="shared" si="9"/>
        <v>0</v>
      </c>
      <c r="K48" s="611">
        <f>L48+N48</f>
        <v>0</v>
      </c>
      <c r="L48" s="611"/>
      <c r="M48" s="611"/>
      <c r="N48" s="611"/>
      <c r="O48" s="611"/>
      <c r="P48" s="611"/>
      <c r="Q48" s="855"/>
      <c r="R48" s="406"/>
      <c r="S48" s="443"/>
      <c r="T48" s="463"/>
      <c r="U48" s="406"/>
      <c r="V48" s="443"/>
      <c r="W48" s="686">
        <f t="shared" si="11"/>
        <v>0</v>
      </c>
      <c r="X48" s="611"/>
      <c r="Y48" s="186"/>
      <c r="Z48" s="186"/>
      <c r="AA48" s="328"/>
      <c r="AB48" s="249"/>
      <c r="AC48" s="401"/>
      <c r="AD48" s="93"/>
      <c r="AE48" s="186"/>
      <c r="AF48" s="186"/>
      <c r="AG48" s="249"/>
      <c r="AH48" s="249"/>
      <c r="AI48" s="328"/>
      <c r="AJ48" s="155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71"/>
      <c r="B49" s="140"/>
      <c r="C49" s="839"/>
      <c r="D49" s="463"/>
      <c r="E49" s="406"/>
      <c r="F49" s="693"/>
      <c r="G49" s="463"/>
      <c r="H49" s="611"/>
      <c r="I49" s="839"/>
      <c r="J49" s="839">
        <f t="shared" si="9"/>
        <v>0</v>
      </c>
      <c r="K49" s="611"/>
      <c r="L49" s="611"/>
      <c r="M49" s="611"/>
      <c r="N49" s="611"/>
      <c r="O49" s="611"/>
      <c r="P49" s="611"/>
      <c r="Q49" s="855"/>
      <c r="R49" s="406"/>
      <c r="S49" s="443"/>
      <c r="T49" s="463"/>
      <c r="U49" s="406"/>
      <c r="V49" s="443"/>
      <c r="W49" s="686">
        <f t="shared" si="11"/>
        <v>0</v>
      </c>
      <c r="X49" s="611"/>
      <c r="Y49" s="186"/>
      <c r="Z49" s="186"/>
      <c r="AA49" s="328"/>
      <c r="AB49" s="249"/>
      <c r="AC49" s="401"/>
      <c r="AD49" s="93"/>
      <c r="AE49" s="186"/>
      <c r="AF49" s="186"/>
      <c r="AG49" s="249"/>
      <c r="AH49" s="249"/>
      <c r="AI49" s="328"/>
      <c r="AJ49" s="155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3.5" hidden="1" thickBot="1">
      <c r="A50" s="82"/>
      <c r="B50" s="140"/>
      <c r="C50" s="839">
        <f t="shared" si="12"/>
        <v>0</v>
      </c>
      <c r="D50" s="463"/>
      <c r="E50" s="406"/>
      <c r="F50" s="693"/>
      <c r="G50" s="463"/>
      <c r="H50" s="611"/>
      <c r="I50" s="839"/>
      <c r="J50" s="839">
        <f t="shared" si="9"/>
        <v>0</v>
      </c>
      <c r="K50" s="611"/>
      <c r="L50" s="611"/>
      <c r="M50" s="611"/>
      <c r="N50" s="611"/>
      <c r="O50" s="611"/>
      <c r="P50" s="611"/>
      <c r="Q50" s="855"/>
      <c r="R50" s="406"/>
      <c r="S50" s="443"/>
      <c r="T50" s="463"/>
      <c r="U50" s="406"/>
      <c r="V50" s="443"/>
      <c r="W50" s="686">
        <f t="shared" si="11"/>
        <v>0</v>
      </c>
      <c r="X50" s="611"/>
      <c r="Y50" s="186"/>
      <c r="Z50" s="186"/>
      <c r="AA50" s="328"/>
      <c r="AB50" s="249"/>
      <c r="AC50" s="401"/>
      <c r="AD50" s="93"/>
      <c r="AE50" s="186"/>
      <c r="AF50" s="186"/>
      <c r="AG50" s="249"/>
      <c r="AH50" s="249"/>
      <c r="AI50" s="328"/>
      <c r="AJ50" s="155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7" ht="13.5" thickBot="1">
      <c r="A51" s="96"/>
      <c r="B51" s="31" t="s">
        <v>35</v>
      </c>
      <c r="C51" s="71">
        <f aca="true" t="shared" si="13" ref="C51:X51">SUM(C39:C50)</f>
        <v>0</v>
      </c>
      <c r="D51" s="79">
        <f t="shared" si="13"/>
        <v>0</v>
      </c>
      <c r="E51" s="73">
        <f>SUM(E39:E50)</f>
        <v>0</v>
      </c>
      <c r="F51" s="97">
        <f>SUM(F39:F50)</f>
        <v>0</v>
      </c>
      <c r="G51" s="74"/>
      <c r="H51" s="71">
        <f t="shared" si="13"/>
        <v>0</v>
      </c>
      <c r="I51" s="71">
        <f t="shared" si="13"/>
        <v>0</v>
      </c>
      <c r="J51" s="71">
        <f t="shared" si="13"/>
        <v>14672</v>
      </c>
      <c r="K51" s="71">
        <f t="shared" si="13"/>
        <v>0</v>
      </c>
      <c r="L51" s="71">
        <f t="shared" si="13"/>
        <v>0</v>
      </c>
      <c r="M51" s="71"/>
      <c r="N51" s="71">
        <f t="shared" si="13"/>
        <v>0</v>
      </c>
      <c r="O51" s="71">
        <f t="shared" si="13"/>
        <v>0</v>
      </c>
      <c r="P51" s="71">
        <f t="shared" si="13"/>
        <v>0</v>
      </c>
      <c r="Q51" s="116">
        <f t="shared" si="13"/>
        <v>0</v>
      </c>
      <c r="R51" s="73">
        <f t="shared" si="13"/>
        <v>-20000</v>
      </c>
      <c r="S51" s="151">
        <f t="shared" si="13"/>
        <v>34672</v>
      </c>
      <c r="T51" s="79">
        <f t="shared" si="13"/>
        <v>176600</v>
      </c>
      <c r="U51" s="73">
        <f t="shared" si="13"/>
        <v>141928</v>
      </c>
      <c r="V51" s="151">
        <f t="shared" si="13"/>
        <v>0</v>
      </c>
      <c r="W51" s="74">
        <f t="shared" si="13"/>
        <v>156600</v>
      </c>
      <c r="X51" s="72">
        <f t="shared" si="13"/>
        <v>156600</v>
      </c>
      <c r="Y51" s="73">
        <f>SUM(Y39:Y50)</f>
        <v>0</v>
      </c>
      <c r="Z51" s="73">
        <f>SUM(Z39:Z50)</f>
        <v>0</v>
      </c>
      <c r="AA51" s="151">
        <f>SUM(AA39:AA50)</f>
        <v>0</v>
      </c>
      <c r="AB51" s="73">
        <f>SUM(AB39:AB50)</f>
        <v>0</v>
      </c>
      <c r="AC51" s="97">
        <f>SUM(AC39:AC50)</f>
        <v>0</v>
      </c>
      <c r="AD51" s="72"/>
      <c r="AE51" s="73"/>
      <c r="AF51" s="73"/>
      <c r="AG51" s="73"/>
      <c r="AH51" s="73"/>
      <c r="AI51" s="151"/>
      <c r="AJ51" s="97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2.75">
      <c r="A52" s="88">
        <v>3</v>
      </c>
      <c r="B52" s="141" t="s">
        <v>203</v>
      </c>
      <c r="C52" s="846">
        <f aca="true" t="shared" si="14" ref="C52:C64">D52+H52</f>
        <v>0</v>
      </c>
      <c r="D52" s="91"/>
      <c r="E52" s="185"/>
      <c r="F52" s="153"/>
      <c r="G52" s="91"/>
      <c r="H52" s="90"/>
      <c r="I52" s="89"/>
      <c r="J52" s="839">
        <f aca="true" t="shared" si="15" ref="J52:J64">K52+O52+P52+Q52+R52+S52</f>
        <v>57626</v>
      </c>
      <c r="K52" s="1332">
        <f aca="true" t="shared" si="16" ref="K52:K57">L52+N52</f>
        <v>38982</v>
      </c>
      <c r="L52" s="847">
        <v>38982</v>
      </c>
      <c r="M52" s="90"/>
      <c r="N52" s="90"/>
      <c r="O52" s="847">
        <v>13254</v>
      </c>
      <c r="P52" s="847">
        <v>390</v>
      </c>
      <c r="Q52" s="848"/>
      <c r="R52" s="849">
        <v>5000</v>
      </c>
      <c r="S52" s="850"/>
      <c r="T52" s="868">
        <f aca="true" t="shared" si="17" ref="T52:T62">S52+U52</f>
        <v>0</v>
      </c>
      <c r="U52" s="849"/>
      <c r="V52" s="444"/>
      <c r="W52" s="686">
        <f aca="true" t="shared" si="18" ref="W52:W64">J52+U52</f>
        <v>57626</v>
      </c>
      <c r="X52" s="847">
        <v>57626</v>
      </c>
      <c r="Y52" s="185"/>
      <c r="Z52" s="185"/>
      <c r="AA52" s="327"/>
      <c r="AB52" s="248"/>
      <c r="AC52" s="1041">
        <v>38982</v>
      </c>
      <c r="AD52" s="90"/>
      <c r="AE52" s="185"/>
      <c r="AF52" s="185"/>
      <c r="AG52" s="248"/>
      <c r="AH52" s="248"/>
      <c r="AI52" s="327"/>
      <c r="AJ52" s="153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1307">
        <v>1</v>
      </c>
      <c r="B53" s="1308" t="s">
        <v>206</v>
      </c>
      <c r="C53" s="837">
        <f t="shared" si="14"/>
        <v>0</v>
      </c>
      <c r="D53" s="100"/>
      <c r="E53" s="290"/>
      <c r="F53" s="292"/>
      <c r="G53" s="100"/>
      <c r="H53" s="99"/>
      <c r="I53" s="98"/>
      <c r="J53" s="837">
        <f t="shared" si="15"/>
        <v>12500</v>
      </c>
      <c r="K53" s="638">
        <f t="shared" si="16"/>
        <v>0</v>
      </c>
      <c r="L53" s="634"/>
      <c r="M53" s="947"/>
      <c r="N53" s="947"/>
      <c r="O53" s="634"/>
      <c r="P53" s="634"/>
      <c r="Q53" s="635"/>
      <c r="R53" s="614"/>
      <c r="S53" s="945">
        <v>12500</v>
      </c>
      <c r="T53" s="616">
        <f t="shared" si="17"/>
        <v>0</v>
      </c>
      <c r="U53" s="614">
        <v>-12500</v>
      </c>
      <c r="V53" s="945"/>
      <c r="W53" s="1348">
        <f t="shared" si="18"/>
        <v>0</v>
      </c>
      <c r="X53" s="613"/>
      <c r="Y53" s="290"/>
      <c r="Z53" s="290"/>
      <c r="AA53" s="329"/>
      <c r="AB53" s="291"/>
      <c r="AC53" s="939"/>
      <c r="AD53" s="99"/>
      <c r="AE53" s="290"/>
      <c r="AF53" s="290"/>
      <c r="AG53" s="291"/>
      <c r="AH53" s="291"/>
      <c r="AI53" s="329"/>
      <c r="AJ53" s="292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1307">
        <v>1</v>
      </c>
      <c r="B54" s="1308" t="s">
        <v>216</v>
      </c>
      <c r="C54" s="837">
        <f t="shared" si="14"/>
        <v>0</v>
      </c>
      <c r="D54" s="100"/>
      <c r="E54" s="290"/>
      <c r="F54" s="292"/>
      <c r="G54" s="100"/>
      <c r="H54" s="99"/>
      <c r="I54" s="98"/>
      <c r="J54" s="837">
        <f t="shared" si="15"/>
        <v>2887</v>
      </c>
      <c r="K54" s="634">
        <f t="shared" si="16"/>
        <v>0</v>
      </c>
      <c r="L54" s="613"/>
      <c r="M54" s="99"/>
      <c r="N54" s="99"/>
      <c r="O54" s="1349"/>
      <c r="P54" s="1349"/>
      <c r="Q54" s="1350"/>
      <c r="R54" s="1345"/>
      <c r="S54" s="615">
        <v>2887</v>
      </c>
      <c r="T54" s="638">
        <f t="shared" si="17"/>
        <v>0</v>
      </c>
      <c r="U54" s="614">
        <v>-2887</v>
      </c>
      <c r="V54" s="444"/>
      <c r="W54" s="637">
        <f t="shared" si="18"/>
        <v>0</v>
      </c>
      <c r="X54" s="613"/>
      <c r="Y54" s="290"/>
      <c r="Z54" s="290"/>
      <c r="AA54" s="329"/>
      <c r="AB54" s="291"/>
      <c r="AC54" s="402"/>
      <c r="AD54" s="99"/>
      <c r="AE54" s="290"/>
      <c r="AF54" s="290"/>
      <c r="AG54" s="291"/>
      <c r="AH54" s="291"/>
      <c r="AI54" s="329"/>
      <c r="AJ54" s="292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>
      <c r="A55" s="1307">
        <v>1</v>
      </c>
      <c r="B55" s="1308" t="s">
        <v>218</v>
      </c>
      <c r="C55" s="837">
        <f>D55+H55</f>
        <v>0</v>
      </c>
      <c r="D55" s="1355"/>
      <c r="E55" s="1347"/>
      <c r="F55" s="1357"/>
      <c r="G55" s="1355"/>
      <c r="H55" s="947"/>
      <c r="I55" s="1356"/>
      <c r="J55" s="837">
        <f t="shared" si="15"/>
        <v>-1925</v>
      </c>
      <c r="K55" s="634">
        <f t="shared" si="16"/>
        <v>0</v>
      </c>
      <c r="L55" s="634"/>
      <c r="M55" s="947"/>
      <c r="N55" s="947"/>
      <c r="O55" s="634"/>
      <c r="P55" s="634"/>
      <c r="Q55" s="635"/>
      <c r="R55" s="614"/>
      <c r="S55" s="945">
        <v>-1925</v>
      </c>
      <c r="T55" s="616">
        <f t="shared" si="17"/>
        <v>0</v>
      </c>
      <c r="U55" s="614">
        <v>1925</v>
      </c>
      <c r="V55" s="945"/>
      <c r="W55" s="637">
        <f t="shared" si="18"/>
        <v>0</v>
      </c>
      <c r="X55" s="613"/>
      <c r="Y55" s="290"/>
      <c r="Z55" s="290"/>
      <c r="AA55" s="329"/>
      <c r="AB55" s="291"/>
      <c r="AC55" s="402"/>
      <c r="AD55" s="99"/>
      <c r="AE55" s="290"/>
      <c r="AF55" s="290"/>
      <c r="AG55" s="291"/>
      <c r="AH55" s="291"/>
      <c r="AI55" s="329"/>
      <c r="AJ55" s="292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>
      <c r="A56" s="44">
        <v>3</v>
      </c>
      <c r="B56" s="1387" t="s">
        <v>221</v>
      </c>
      <c r="C56" s="861">
        <f>D56+H56</f>
        <v>0</v>
      </c>
      <c r="D56" s="100"/>
      <c r="E56" s="290"/>
      <c r="F56" s="292"/>
      <c r="G56" s="100"/>
      <c r="H56" s="99"/>
      <c r="I56" s="98"/>
      <c r="J56" s="839">
        <f t="shared" si="15"/>
        <v>3000</v>
      </c>
      <c r="K56" s="613">
        <f t="shared" si="16"/>
        <v>0</v>
      </c>
      <c r="L56" s="613"/>
      <c r="M56" s="99"/>
      <c r="N56" s="99"/>
      <c r="O56" s="1349"/>
      <c r="P56" s="1349"/>
      <c r="Q56" s="1350"/>
      <c r="R56" s="1345"/>
      <c r="S56" s="954">
        <v>3000</v>
      </c>
      <c r="T56" s="379">
        <f t="shared" si="17"/>
        <v>3000</v>
      </c>
      <c r="U56" s="380"/>
      <c r="V56" s="444"/>
      <c r="W56" s="686">
        <f t="shared" si="18"/>
        <v>3000</v>
      </c>
      <c r="X56" s="613">
        <v>3000</v>
      </c>
      <c r="Y56" s="290"/>
      <c r="Z56" s="290"/>
      <c r="AA56" s="329"/>
      <c r="AB56" s="291"/>
      <c r="AC56" s="402"/>
      <c r="AD56" s="99"/>
      <c r="AE56" s="290"/>
      <c r="AF56" s="290"/>
      <c r="AG56" s="291"/>
      <c r="AH56" s="291"/>
      <c r="AI56" s="329"/>
      <c r="AJ56" s="292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>
      <c r="A57" s="44">
        <v>3</v>
      </c>
      <c r="B57" s="1387" t="s">
        <v>222</v>
      </c>
      <c r="C57" s="861">
        <f>D57+H57</f>
        <v>0</v>
      </c>
      <c r="D57" s="100"/>
      <c r="E57" s="290"/>
      <c r="F57" s="292"/>
      <c r="G57" s="100"/>
      <c r="H57" s="99"/>
      <c r="I57" s="98"/>
      <c r="J57" s="839">
        <f>K57+O57+P57+Q57+R57+S57</f>
        <v>0</v>
      </c>
      <c r="K57" s="613">
        <f t="shared" si="16"/>
        <v>-180</v>
      </c>
      <c r="L57" s="613">
        <v>6430</v>
      </c>
      <c r="M57" s="613"/>
      <c r="N57" s="406">
        <v>-6610</v>
      </c>
      <c r="O57" s="611">
        <v>110</v>
      </c>
      <c r="P57" s="611">
        <v>70</v>
      </c>
      <c r="Q57" s="611"/>
      <c r="R57" s="858"/>
      <c r="S57" s="954"/>
      <c r="T57" s="379">
        <f t="shared" si="17"/>
        <v>-573</v>
      </c>
      <c r="U57" s="380">
        <v>-573</v>
      </c>
      <c r="V57" s="444"/>
      <c r="W57" s="686">
        <f t="shared" si="18"/>
        <v>-573</v>
      </c>
      <c r="X57" s="613">
        <v>-573</v>
      </c>
      <c r="Y57" s="290"/>
      <c r="Z57" s="290"/>
      <c r="AA57" s="329"/>
      <c r="AB57" s="291"/>
      <c r="AC57" s="939">
        <v>6430</v>
      </c>
      <c r="AD57" s="99"/>
      <c r="AE57" s="290"/>
      <c r="AF57" s="290"/>
      <c r="AG57" s="291"/>
      <c r="AH57" s="291"/>
      <c r="AI57" s="329"/>
      <c r="AJ57" s="292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>
      <c r="A58" s="1396">
        <v>1</v>
      </c>
      <c r="B58" s="1308" t="s">
        <v>224</v>
      </c>
      <c r="C58" s="861">
        <f>D58+H58</f>
        <v>0</v>
      </c>
      <c r="D58" s="100"/>
      <c r="E58" s="290"/>
      <c r="F58" s="292"/>
      <c r="G58" s="100"/>
      <c r="H58" s="99"/>
      <c r="I58" s="98"/>
      <c r="J58" s="837">
        <f t="shared" si="15"/>
        <v>3100</v>
      </c>
      <c r="K58" s="613"/>
      <c r="L58" s="613"/>
      <c r="M58" s="99"/>
      <c r="N58" s="186"/>
      <c r="O58" s="1389"/>
      <c r="P58" s="1389"/>
      <c r="Q58" s="1390"/>
      <c r="R58" s="1391"/>
      <c r="S58" s="945">
        <v>3100</v>
      </c>
      <c r="T58" s="616">
        <f t="shared" si="17"/>
        <v>0</v>
      </c>
      <c r="U58" s="614">
        <v>-3100</v>
      </c>
      <c r="V58" s="1383"/>
      <c r="W58" s="1384">
        <f t="shared" si="18"/>
        <v>0</v>
      </c>
      <c r="X58" s="99"/>
      <c r="Y58" s="290"/>
      <c r="Z58" s="290"/>
      <c r="AA58" s="329"/>
      <c r="AB58" s="291"/>
      <c r="AC58" s="402"/>
      <c r="AD58" s="99"/>
      <c r="AE58" s="290"/>
      <c r="AF58" s="290"/>
      <c r="AG58" s="291"/>
      <c r="AH58" s="291"/>
      <c r="AI58" s="329"/>
      <c r="AJ58" s="29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>
      <c r="A59" s="1397">
        <v>1</v>
      </c>
      <c r="B59" s="1308" t="s">
        <v>225</v>
      </c>
      <c r="C59" s="861">
        <f t="shared" si="14"/>
        <v>0</v>
      </c>
      <c r="D59" s="100"/>
      <c r="E59" s="290"/>
      <c r="F59" s="292"/>
      <c r="G59" s="100"/>
      <c r="H59" s="99"/>
      <c r="I59" s="98"/>
      <c r="J59" s="837">
        <f t="shared" si="15"/>
        <v>7000</v>
      </c>
      <c r="K59" s="1382"/>
      <c r="L59" s="1382"/>
      <c r="M59" s="1067"/>
      <c r="N59" s="1047"/>
      <c r="O59" s="611"/>
      <c r="P59" s="611"/>
      <c r="Q59" s="855"/>
      <c r="R59" s="406"/>
      <c r="S59" s="945">
        <v>7000</v>
      </c>
      <c r="T59" s="616">
        <f t="shared" si="17"/>
        <v>0</v>
      </c>
      <c r="U59" s="614">
        <v>-7000</v>
      </c>
      <c r="V59" s="444"/>
      <c r="W59" s="686">
        <f t="shared" si="18"/>
        <v>0</v>
      </c>
      <c r="X59" s="613"/>
      <c r="Y59" s="290"/>
      <c r="Z59" s="290"/>
      <c r="AA59" s="330"/>
      <c r="AB59" s="293"/>
      <c r="AC59" s="403"/>
      <c r="AD59" s="99"/>
      <c r="AE59" s="290"/>
      <c r="AF59" s="290"/>
      <c r="AG59" s="293"/>
      <c r="AH59" s="293"/>
      <c r="AI59" s="330"/>
      <c r="AJ59" s="292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>
      <c r="A60" s="1396">
        <v>1</v>
      </c>
      <c r="B60" s="836" t="s">
        <v>233</v>
      </c>
      <c r="C60" s="861">
        <f t="shared" si="14"/>
        <v>0</v>
      </c>
      <c r="D60" s="100"/>
      <c r="E60" s="290"/>
      <c r="F60" s="292"/>
      <c r="G60" s="100"/>
      <c r="H60" s="99"/>
      <c r="I60" s="98"/>
      <c r="J60" s="837">
        <f t="shared" si="15"/>
        <v>45</v>
      </c>
      <c r="K60" s="613"/>
      <c r="L60" s="613"/>
      <c r="M60" s="99"/>
      <c r="N60" s="186"/>
      <c r="O60" s="1389"/>
      <c r="P60" s="1389"/>
      <c r="Q60" s="1390"/>
      <c r="R60" s="1391"/>
      <c r="S60" s="945">
        <v>45</v>
      </c>
      <c r="T60" s="616">
        <f t="shared" si="17"/>
        <v>0</v>
      </c>
      <c r="U60" s="614">
        <v>-45</v>
      </c>
      <c r="V60" s="1383"/>
      <c r="W60" s="1384">
        <f t="shared" si="18"/>
        <v>0</v>
      </c>
      <c r="X60" s="613"/>
      <c r="Y60" s="290"/>
      <c r="Z60" s="290"/>
      <c r="AA60" s="329"/>
      <c r="AB60" s="291"/>
      <c r="AC60" s="402"/>
      <c r="AD60" s="99"/>
      <c r="AE60" s="290"/>
      <c r="AF60" s="290"/>
      <c r="AG60" s="291"/>
      <c r="AH60" s="291"/>
      <c r="AI60" s="329"/>
      <c r="AJ60" s="292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>
      <c r="A61" s="1124">
        <v>3</v>
      </c>
      <c r="B61" s="836"/>
      <c r="C61" s="861">
        <f t="shared" si="14"/>
        <v>0</v>
      </c>
      <c r="D61" s="94"/>
      <c r="E61" s="186"/>
      <c r="F61" s="155"/>
      <c r="G61" s="94"/>
      <c r="H61" s="93"/>
      <c r="I61" s="92"/>
      <c r="J61" s="1385">
        <f t="shared" si="15"/>
        <v>0</v>
      </c>
      <c r="K61" s="1382"/>
      <c r="L61" s="1382"/>
      <c r="M61" s="1067"/>
      <c r="N61" s="1067"/>
      <c r="O61" s="611"/>
      <c r="P61" s="611"/>
      <c r="Q61" s="855"/>
      <c r="R61" s="406"/>
      <c r="S61" s="693"/>
      <c r="T61" s="613">
        <f t="shared" si="17"/>
        <v>0</v>
      </c>
      <c r="U61" s="380"/>
      <c r="V61" s="443"/>
      <c r="W61" s="686">
        <f t="shared" si="18"/>
        <v>0</v>
      </c>
      <c r="X61" s="93"/>
      <c r="Y61" s="186"/>
      <c r="Z61" s="186"/>
      <c r="AA61" s="328"/>
      <c r="AB61" s="249"/>
      <c r="AC61" s="401"/>
      <c r="AD61" s="93"/>
      <c r="AE61" s="186"/>
      <c r="AF61" s="186"/>
      <c r="AG61" s="249"/>
      <c r="AH61" s="249"/>
      <c r="AI61" s="328"/>
      <c r="AJ61" s="155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>
      <c r="A62" s="44">
        <v>3</v>
      </c>
      <c r="B62" s="158"/>
      <c r="C62" s="861">
        <f t="shared" si="14"/>
        <v>0</v>
      </c>
      <c r="D62" s="94"/>
      <c r="E62" s="186"/>
      <c r="F62" s="155"/>
      <c r="G62" s="94"/>
      <c r="H62" s="93"/>
      <c r="I62" s="92"/>
      <c r="J62" s="839">
        <f t="shared" si="15"/>
        <v>0</v>
      </c>
      <c r="K62" s="613"/>
      <c r="L62" s="613"/>
      <c r="M62" s="99"/>
      <c r="N62" s="99"/>
      <c r="O62" s="857"/>
      <c r="P62" s="857"/>
      <c r="Q62" s="862"/>
      <c r="R62" s="858"/>
      <c r="S62" s="1302"/>
      <c r="T62" s="463">
        <f t="shared" si="17"/>
        <v>0</v>
      </c>
      <c r="U62" s="406"/>
      <c r="V62" s="443"/>
      <c r="W62" s="686">
        <f t="shared" si="18"/>
        <v>0</v>
      </c>
      <c r="X62" s="93"/>
      <c r="Y62" s="186"/>
      <c r="Z62" s="186"/>
      <c r="AA62" s="328"/>
      <c r="AB62" s="249"/>
      <c r="AC62" s="401"/>
      <c r="AD62" s="93"/>
      <c r="AE62" s="186"/>
      <c r="AF62" s="186"/>
      <c r="AG62" s="249"/>
      <c r="AH62" s="249"/>
      <c r="AI62" s="328"/>
      <c r="AJ62" s="155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>
      <c r="A63" s="44">
        <v>3</v>
      </c>
      <c r="B63" s="158"/>
      <c r="C63" s="936">
        <f t="shared" si="14"/>
        <v>0</v>
      </c>
      <c r="D63" s="162"/>
      <c r="E63" s="294"/>
      <c r="F63" s="157"/>
      <c r="G63" s="162"/>
      <c r="H63" s="160"/>
      <c r="I63" s="159"/>
      <c r="J63" s="930">
        <f t="shared" si="15"/>
        <v>0</v>
      </c>
      <c r="K63" s="613"/>
      <c r="L63" s="613"/>
      <c r="M63" s="99"/>
      <c r="N63" s="99"/>
      <c r="O63" s="1351"/>
      <c r="P63" s="1351"/>
      <c r="Q63" s="1352"/>
      <c r="R63" s="1353"/>
      <c r="S63" s="1354"/>
      <c r="T63" s="932">
        <f>U63+S63</f>
        <v>0</v>
      </c>
      <c r="U63" s="927"/>
      <c r="V63" s="933"/>
      <c r="W63" s="934">
        <f t="shared" si="18"/>
        <v>0</v>
      </c>
      <c r="X63" s="160"/>
      <c r="Y63" s="294"/>
      <c r="Z63" s="294"/>
      <c r="AA63" s="331"/>
      <c r="AB63" s="295"/>
      <c r="AC63" s="404"/>
      <c r="AD63" s="160"/>
      <c r="AE63" s="294"/>
      <c r="AF63" s="294"/>
      <c r="AG63" s="295"/>
      <c r="AH63" s="295"/>
      <c r="AI63" s="331"/>
      <c r="AJ63" s="157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3.5" thickBot="1">
      <c r="A64" s="44">
        <v>3</v>
      </c>
      <c r="B64" s="158"/>
      <c r="C64" s="936">
        <f t="shared" si="14"/>
        <v>0</v>
      </c>
      <c r="D64" s="162"/>
      <c r="E64" s="294"/>
      <c r="F64" s="157"/>
      <c r="G64" s="162"/>
      <c r="H64" s="160"/>
      <c r="I64" s="159"/>
      <c r="J64" s="930">
        <f t="shared" si="15"/>
        <v>0</v>
      </c>
      <c r="K64" s="161"/>
      <c r="L64" s="161"/>
      <c r="M64" s="161"/>
      <c r="N64" s="161"/>
      <c r="O64" s="160"/>
      <c r="P64" s="160"/>
      <c r="Q64" s="156"/>
      <c r="R64" s="294"/>
      <c r="S64" s="448"/>
      <c r="T64" s="932">
        <f>S64+U64</f>
        <v>0</v>
      </c>
      <c r="U64" s="927"/>
      <c r="V64" s="933"/>
      <c r="W64" s="934">
        <f t="shared" si="18"/>
        <v>0</v>
      </c>
      <c r="X64" s="160"/>
      <c r="Y64" s="294"/>
      <c r="Z64" s="294"/>
      <c r="AA64" s="331"/>
      <c r="AB64" s="295"/>
      <c r="AC64" s="404"/>
      <c r="AD64" s="160"/>
      <c r="AE64" s="294"/>
      <c r="AF64" s="294"/>
      <c r="AG64" s="295"/>
      <c r="AH64" s="295"/>
      <c r="AI64" s="331"/>
      <c r="AJ64" s="157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thickBot="1">
      <c r="A65" s="96"/>
      <c r="B65" s="31" t="s">
        <v>36</v>
      </c>
      <c r="C65" s="71">
        <f aca="true" t="shared" si="19" ref="C65:X65">SUM(C52:C64)</f>
        <v>0</v>
      </c>
      <c r="D65" s="79">
        <f t="shared" si="19"/>
        <v>0</v>
      </c>
      <c r="E65" s="73">
        <f>SUM(E52:E64)</f>
        <v>0</v>
      </c>
      <c r="F65" s="97">
        <f>SUM(F52:F64)</f>
        <v>0</v>
      </c>
      <c r="G65" s="74">
        <f>SUM(G52:G64)</f>
        <v>0</v>
      </c>
      <c r="H65" s="71">
        <f t="shared" si="19"/>
        <v>0</v>
      </c>
      <c r="I65" s="71">
        <f t="shared" si="19"/>
        <v>0</v>
      </c>
      <c r="J65" s="71">
        <f t="shared" si="19"/>
        <v>84233</v>
      </c>
      <c r="K65" s="71">
        <f t="shared" si="19"/>
        <v>38802</v>
      </c>
      <c r="L65" s="71">
        <f t="shared" si="19"/>
        <v>45412</v>
      </c>
      <c r="M65" s="71"/>
      <c r="N65" s="71">
        <f t="shared" si="19"/>
        <v>-6610</v>
      </c>
      <c r="O65" s="71">
        <f t="shared" si="19"/>
        <v>13364</v>
      </c>
      <c r="P65" s="71">
        <f t="shared" si="19"/>
        <v>460</v>
      </c>
      <c r="Q65" s="116">
        <f t="shared" si="19"/>
        <v>0</v>
      </c>
      <c r="R65" s="73">
        <f t="shared" si="19"/>
        <v>5000</v>
      </c>
      <c r="S65" s="151">
        <f t="shared" si="19"/>
        <v>26607</v>
      </c>
      <c r="T65" s="79">
        <f t="shared" si="19"/>
        <v>2427</v>
      </c>
      <c r="U65" s="73">
        <f t="shared" si="19"/>
        <v>-24180</v>
      </c>
      <c r="V65" s="151">
        <f t="shared" si="19"/>
        <v>0</v>
      </c>
      <c r="W65" s="74">
        <f t="shared" si="19"/>
        <v>60053</v>
      </c>
      <c r="X65" s="72">
        <f t="shared" si="19"/>
        <v>60053</v>
      </c>
      <c r="Y65" s="73">
        <f>SUM(Y52:Y64)</f>
        <v>0</v>
      </c>
      <c r="Z65" s="73"/>
      <c r="AA65" s="151">
        <f>SUM(AA52:AA64)</f>
        <v>0</v>
      </c>
      <c r="AB65" s="73">
        <f>SUM(AB52:AB64)</f>
        <v>0</v>
      </c>
      <c r="AC65" s="97">
        <f>SUM(AC52:AC64)</f>
        <v>45412</v>
      </c>
      <c r="AD65" s="72"/>
      <c r="AE65" s="73"/>
      <c r="AF65" s="73"/>
      <c r="AG65" s="73"/>
      <c r="AH65" s="73"/>
      <c r="AI65" s="151"/>
      <c r="AJ65" s="97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6" ht="13.5" thickBot="1">
      <c r="A66" s="2"/>
      <c r="B66" s="38" t="s">
        <v>37</v>
      </c>
      <c r="C66" s="75">
        <f aca="true" t="shared" si="20" ref="C66:X66">C24+C38+C51+C65</f>
        <v>0</v>
      </c>
      <c r="D66" s="296">
        <f t="shared" si="20"/>
        <v>0</v>
      </c>
      <c r="E66" s="297">
        <f t="shared" si="20"/>
        <v>0</v>
      </c>
      <c r="F66" s="298">
        <f t="shared" si="20"/>
        <v>0</v>
      </c>
      <c r="G66" s="277">
        <f t="shared" si="20"/>
        <v>0</v>
      </c>
      <c r="H66" s="119">
        <f t="shared" si="20"/>
        <v>0</v>
      </c>
      <c r="I66" s="75">
        <f t="shared" si="20"/>
        <v>0</v>
      </c>
      <c r="J66" s="75">
        <f>K66+O66+P66+Q66+R66+S66</f>
        <v>602794</v>
      </c>
      <c r="K66" s="75">
        <f t="shared" si="20"/>
        <v>425813</v>
      </c>
      <c r="L66" s="115">
        <f t="shared" si="20"/>
        <v>432423</v>
      </c>
      <c r="M66" s="115"/>
      <c r="N66" s="119">
        <f t="shared" si="20"/>
        <v>-6610</v>
      </c>
      <c r="O66" s="119">
        <f t="shared" si="20"/>
        <v>144949</v>
      </c>
      <c r="P66" s="119">
        <f t="shared" si="20"/>
        <v>4331</v>
      </c>
      <c r="Q66" s="182">
        <f t="shared" si="20"/>
        <v>0</v>
      </c>
      <c r="R66" s="297">
        <f t="shared" si="20"/>
        <v>4040</v>
      </c>
      <c r="S66" s="332">
        <f t="shared" si="20"/>
        <v>23661</v>
      </c>
      <c r="T66" s="296">
        <f t="shared" si="20"/>
        <v>1096296</v>
      </c>
      <c r="U66" s="119">
        <f t="shared" si="20"/>
        <v>1072635</v>
      </c>
      <c r="V66" s="182">
        <f t="shared" si="20"/>
        <v>0</v>
      </c>
      <c r="W66" s="814">
        <f t="shared" si="20"/>
        <v>1675429</v>
      </c>
      <c r="X66" s="398">
        <f t="shared" si="20"/>
        <v>1675429</v>
      </c>
      <c r="Y66" s="297">
        <f>Y24+Y38+Y51+Y65</f>
        <v>0</v>
      </c>
      <c r="Z66" s="297">
        <f>Z24+Z38+Z51+Z65</f>
        <v>0</v>
      </c>
      <c r="AA66" s="332">
        <f>AA24+AA38+AA51+AA65</f>
        <v>0</v>
      </c>
      <c r="AB66" s="297">
        <f>AB24+AB38+AB51+AB65</f>
        <v>0</v>
      </c>
      <c r="AC66" s="298">
        <f>AC24+AC38+AC51+AC65</f>
        <v>432423</v>
      </c>
      <c r="AD66" s="398">
        <f aca="true" t="shared" si="21" ref="AD66:AJ66">AD24+AD38+AD51+AD65</f>
        <v>0</v>
      </c>
      <c r="AE66" s="297">
        <f t="shared" si="21"/>
        <v>0</v>
      </c>
      <c r="AF66" s="297">
        <f t="shared" si="21"/>
        <v>0</v>
      </c>
      <c r="AG66" s="297">
        <f t="shared" si="21"/>
        <v>0</v>
      </c>
      <c r="AH66" s="297">
        <f t="shared" si="21"/>
        <v>0</v>
      </c>
      <c r="AI66" s="332">
        <f t="shared" si="21"/>
        <v>0</v>
      </c>
      <c r="AJ66" s="298">
        <f t="shared" si="21"/>
        <v>0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3.5" thickBot="1">
      <c r="A67" s="30"/>
      <c r="B67" s="230" t="s">
        <v>200</v>
      </c>
      <c r="C67" s="231">
        <f aca="true" t="shared" si="22" ref="C67:L67">C15+C66</f>
        <v>1501605</v>
      </c>
      <c r="D67" s="232">
        <f t="shared" si="22"/>
        <v>153861</v>
      </c>
      <c r="E67" s="233">
        <f t="shared" si="22"/>
        <v>0</v>
      </c>
      <c r="F67" s="601">
        <f t="shared" si="22"/>
        <v>0</v>
      </c>
      <c r="G67" s="232">
        <f t="shared" si="22"/>
        <v>1347744</v>
      </c>
      <c r="H67" s="233">
        <f t="shared" si="22"/>
        <v>0</v>
      </c>
      <c r="I67" s="234">
        <f t="shared" si="22"/>
        <v>0</v>
      </c>
      <c r="J67" s="234">
        <f t="shared" si="22"/>
        <v>7581066</v>
      </c>
      <c r="K67" s="231">
        <f t="shared" si="22"/>
        <v>4699758</v>
      </c>
      <c r="L67" s="235">
        <f t="shared" si="22"/>
        <v>4692375</v>
      </c>
      <c r="M67" s="236"/>
      <c r="N67" s="233">
        <f aca="true" t="shared" si="23" ref="N67:AJ67">N15+N66</f>
        <v>7383</v>
      </c>
      <c r="O67" s="233">
        <f t="shared" si="23"/>
        <v>1598087</v>
      </c>
      <c r="P67" s="233">
        <f t="shared" si="23"/>
        <v>46930</v>
      </c>
      <c r="Q67" s="464">
        <f t="shared" si="23"/>
        <v>0</v>
      </c>
      <c r="R67" s="233">
        <f t="shared" si="23"/>
        <v>807383</v>
      </c>
      <c r="S67" s="464">
        <f t="shared" si="23"/>
        <v>428908</v>
      </c>
      <c r="T67" s="299">
        <f t="shared" si="23"/>
        <v>1659556</v>
      </c>
      <c r="U67" s="300">
        <f t="shared" si="23"/>
        <v>1230648</v>
      </c>
      <c r="V67" s="333">
        <f t="shared" si="23"/>
        <v>0</v>
      </c>
      <c r="W67" s="231">
        <f t="shared" si="23"/>
        <v>8811714</v>
      </c>
      <c r="X67" s="435">
        <f t="shared" si="23"/>
        <v>8811714</v>
      </c>
      <c r="Y67" s="300">
        <f t="shared" si="23"/>
        <v>0</v>
      </c>
      <c r="Z67" s="360">
        <f t="shared" si="23"/>
        <v>0</v>
      </c>
      <c r="AA67" s="333">
        <f t="shared" si="23"/>
        <v>0</v>
      </c>
      <c r="AB67" s="300">
        <f t="shared" si="23"/>
        <v>0</v>
      </c>
      <c r="AC67" s="301">
        <f t="shared" si="23"/>
        <v>4692375</v>
      </c>
      <c r="AD67" s="435">
        <f t="shared" si="23"/>
        <v>0</v>
      </c>
      <c r="AE67" s="300">
        <f t="shared" si="23"/>
        <v>0</v>
      </c>
      <c r="AF67" s="360">
        <f t="shared" si="23"/>
        <v>0</v>
      </c>
      <c r="AG67" s="300">
        <f t="shared" si="23"/>
        <v>0</v>
      </c>
      <c r="AH67" s="300">
        <f t="shared" si="23"/>
        <v>0</v>
      </c>
      <c r="AI67" s="333">
        <f t="shared" si="23"/>
        <v>0</v>
      </c>
      <c r="AJ67" s="301">
        <f t="shared" si="23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469"/>
      <c r="B68" s="722"/>
      <c r="C68" s="730"/>
      <c r="D68" s="758">
        <f>D67+E67+F67</f>
        <v>153861</v>
      </c>
      <c r="E68" s="730"/>
      <c r="F68" s="730"/>
      <c r="G68" s="730"/>
      <c r="H68" s="730"/>
      <c r="I68" s="723"/>
      <c r="J68" s="723"/>
      <c r="K68" s="723"/>
      <c r="L68" s="723"/>
      <c r="M68" s="723"/>
      <c r="N68" s="723"/>
      <c r="O68" s="723"/>
      <c r="P68" s="723"/>
      <c r="Q68" s="723"/>
      <c r="R68" s="723"/>
      <c r="S68" s="723"/>
      <c r="T68" s="723"/>
      <c r="U68" s="723"/>
      <c r="V68" s="723">
        <f>V67+V18</f>
        <v>0</v>
      </c>
      <c r="W68" s="723"/>
      <c r="X68" s="723"/>
      <c r="Y68" s="723"/>
      <c r="Z68" s="723"/>
      <c r="AA68" s="723"/>
      <c r="AB68" s="724"/>
      <c r="AC68" s="724"/>
      <c r="AD68" s="472"/>
      <c r="AE68" s="472"/>
      <c r="AF68" s="472"/>
      <c r="AG68" s="472"/>
      <c r="AH68" s="472"/>
      <c r="AI68" s="472"/>
      <c r="AJ68" s="472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73"/>
      <c r="B69" s="725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6"/>
      <c r="N69" s="726"/>
      <c r="O69" s="726"/>
      <c r="P69" s="726"/>
      <c r="Q69" s="726"/>
      <c r="R69" s="726"/>
      <c r="S69" s="726"/>
      <c r="T69" s="726"/>
      <c r="U69" s="726"/>
      <c r="V69" s="726"/>
      <c r="W69" s="726"/>
      <c r="X69" s="726"/>
      <c r="Y69" s="726"/>
      <c r="Z69" s="726"/>
      <c r="AA69" s="727"/>
      <c r="AB69" s="727"/>
      <c r="AC69" s="727"/>
      <c r="AD69" s="474"/>
      <c r="AE69" s="474"/>
      <c r="AF69" s="474"/>
      <c r="AG69" s="474"/>
      <c r="AH69" s="474"/>
      <c r="AI69" s="474"/>
      <c r="AJ69" s="47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6">
        <v>1</v>
      </c>
      <c r="B70" s="47" t="s">
        <v>16</v>
      </c>
      <c r="C70" s="56">
        <f>D70+E70+F70+G70+H70</f>
        <v>0</v>
      </c>
      <c r="D70" s="57">
        <v>0</v>
      </c>
      <c r="E70" s="57">
        <v>0</v>
      </c>
      <c r="F70" s="951">
        <v>0</v>
      </c>
      <c r="G70" s="57">
        <v>0</v>
      </c>
      <c r="H70" s="57">
        <v>0</v>
      </c>
      <c r="I70" s="585">
        <v>0</v>
      </c>
      <c r="J70" s="585">
        <f>K70+O70+P70+R70+S70</f>
        <v>8739</v>
      </c>
      <c r="K70" s="57">
        <f>L70+N70</f>
        <v>0</v>
      </c>
      <c r="L70" s="57">
        <v>0</v>
      </c>
      <c r="M70" s="57"/>
      <c r="N70" s="57">
        <v>0</v>
      </c>
      <c r="O70" s="57">
        <v>0</v>
      </c>
      <c r="P70" s="57">
        <v>0</v>
      </c>
      <c r="Q70" s="57" t="e">
        <f>#REF!</f>
        <v>#REF!</v>
      </c>
      <c r="R70" s="57">
        <v>0</v>
      </c>
      <c r="S70" s="57">
        <f>S28+S30+S40+S41+S53+S54+S55+S58+S59+S60</f>
        <v>8739</v>
      </c>
      <c r="T70" s="80">
        <f>S70+U70</f>
        <v>0</v>
      </c>
      <c r="U70" s="127">
        <f>U28+U30+U40+U41+U53+U54+U55+U58+U59+U60</f>
        <v>-8739</v>
      </c>
      <c r="V70" s="58">
        <v>0</v>
      </c>
      <c r="W70" s="56">
        <f>J70+U70+V70</f>
        <v>0</v>
      </c>
      <c r="X70" s="80">
        <v>0</v>
      </c>
      <c r="Y70" s="127">
        <f>Y25</f>
        <v>0</v>
      </c>
      <c r="Z70" s="127">
        <v>0</v>
      </c>
      <c r="AA70" s="250">
        <v>0</v>
      </c>
      <c r="AB70" s="250">
        <v>0</v>
      </c>
      <c r="AC70" s="250">
        <v>0</v>
      </c>
      <c r="AD70" s="250">
        <v>0</v>
      </c>
      <c r="AE70" s="250">
        <v>0</v>
      </c>
      <c r="AF70" s="250">
        <v>0</v>
      </c>
      <c r="AG70" s="250">
        <v>0</v>
      </c>
      <c r="AH70" s="250">
        <v>0</v>
      </c>
      <c r="AI70" s="335"/>
      <c r="AJ70" s="305">
        <v>0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4">
        <v>3</v>
      </c>
      <c r="B71" s="41" t="s">
        <v>16</v>
      </c>
      <c r="C71" s="52">
        <f>D71+E71+F71+G71+H71</f>
        <v>0</v>
      </c>
      <c r="D71" s="55">
        <v>0</v>
      </c>
      <c r="E71" s="55">
        <f>E40</f>
        <v>0</v>
      </c>
      <c r="F71" s="148">
        <v>0</v>
      </c>
      <c r="G71" s="55">
        <v>0</v>
      </c>
      <c r="H71" s="55">
        <v>0</v>
      </c>
      <c r="I71" s="52">
        <v>0</v>
      </c>
      <c r="J71" s="52">
        <f>K71+O71+P71+R71+S71</f>
        <v>594055</v>
      </c>
      <c r="K71" s="55">
        <f>L71+N71</f>
        <v>425813</v>
      </c>
      <c r="L71" s="55">
        <f>L18+L25+L26+L52+L57</f>
        <v>432423</v>
      </c>
      <c r="M71" s="55">
        <f>M18</f>
        <v>0</v>
      </c>
      <c r="N71" s="55">
        <f>N18+N27+N57</f>
        <v>-6610</v>
      </c>
      <c r="O71" s="1393">
        <f>O18+O25+O26+O52+O57</f>
        <v>144949</v>
      </c>
      <c r="P71" s="55">
        <f>P18+P25+P26+P52+P57</f>
        <v>4331</v>
      </c>
      <c r="Q71" s="55">
        <f>Q19+Q20</f>
        <v>0</v>
      </c>
      <c r="R71" s="55">
        <f>R19+R42+R52</f>
        <v>4040</v>
      </c>
      <c r="S71" s="55">
        <f>S39+S56</f>
        <v>14922</v>
      </c>
      <c r="T71" s="53">
        <f>S71+U71</f>
        <v>1096296</v>
      </c>
      <c r="U71" s="54">
        <f>U19+U27+U29+U31+U39+U42+U43+U57</f>
        <v>1081374</v>
      </c>
      <c r="V71" s="60">
        <f>V42</f>
        <v>0</v>
      </c>
      <c r="W71" s="59">
        <f>J71+U71+V71</f>
        <v>1675429</v>
      </c>
      <c r="X71" s="53">
        <f>X18+X19+X25+X26+X27+X29+X31+X39+X43+X52+X56+X57</f>
        <v>1675429</v>
      </c>
      <c r="Y71" s="54" t="e">
        <f>#REF!</f>
        <v>#REF!</v>
      </c>
      <c r="Z71" s="54">
        <v>0</v>
      </c>
      <c r="AA71" s="54">
        <f>AA59</f>
        <v>0</v>
      </c>
      <c r="AB71" s="54">
        <f>AB40</f>
        <v>0</v>
      </c>
      <c r="AC71" s="54">
        <f>AC18+AC25+AC26+AC52+AC57</f>
        <v>432423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180"/>
      <c r="AJ71" s="148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5">
        <v>5</v>
      </c>
      <c r="B72" s="419" t="s">
        <v>16</v>
      </c>
      <c r="C72" s="420">
        <f>D72+E72+F72+G72+H72</f>
        <v>0</v>
      </c>
      <c r="D72" s="421">
        <v>0</v>
      </c>
      <c r="E72" s="421">
        <v>0</v>
      </c>
      <c r="F72" s="952">
        <v>0</v>
      </c>
      <c r="G72" s="62">
        <v>0</v>
      </c>
      <c r="H72" s="62">
        <v>0</v>
      </c>
      <c r="I72" s="63">
        <v>0</v>
      </c>
      <c r="J72" s="61">
        <f>K72+O72+P72+Q72+R72+S72</f>
        <v>0</v>
      </c>
      <c r="K72" s="62">
        <v>0</v>
      </c>
      <c r="L72" s="62">
        <v>0</v>
      </c>
      <c r="M72" s="62"/>
      <c r="N72" s="62">
        <v>0</v>
      </c>
      <c r="O72" s="62">
        <v>0</v>
      </c>
      <c r="P72" s="62">
        <v>0</v>
      </c>
      <c r="Q72" s="62">
        <v>0</v>
      </c>
      <c r="R72" s="124">
        <v>0</v>
      </c>
      <c r="S72" s="124">
        <v>0</v>
      </c>
      <c r="T72" s="81">
        <v>0</v>
      </c>
      <c r="U72" s="128">
        <v>0</v>
      </c>
      <c r="V72" s="63">
        <v>0</v>
      </c>
      <c r="W72" s="61">
        <f>J72+U72+V72</f>
        <v>0</v>
      </c>
      <c r="X72" s="81">
        <v>0</v>
      </c>
      <c r="Y72" s="128">
        <v>0</v>
      </c>
      <c r="Z72" s="128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36"/>
      <c r="AJ72" s="307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3.5" thickBot="1">
      <c r="A73" s="1286" t="s">
        <v>16</v>
      </c>
      <c r="B73" s="1286"/>
      <c r="C73" s="1287">
        <f>D73+E73+F73+G73+H73</f>
        <v>0</v>
      </c>
      <c r="D73" s="1288">
        <f>SUM(D70:D72)</f>
        <v>0</v>
      </c>
      <c r="E73" s="1288">
        <f>SUM(E70:E72)</f>
        <v>0</v>
      </c>
      <c r="F73" s="1290">
        <f>SUM(F70:F72)</f>
        <v>0</v>
      </c>
      <c r="G73" s="1288">
        <f>SUM(G70:G72)</f>
        <v>0</v>
      </c>
      <c r="H73" s="1288">
        <f aca="true" t="shared" si="24" ref="H73:Q73">SUM(H70:H72)</f>
        <v>0</v>
      </c>
      <c r="I73" s="1289">
        <f t="shared" si="24"/>
        <v>0</v>
      </c>
      <c r="J73" s="1287">
        <f>K73+O73+P73+R73+S73</f>
        <v>602794</v>
      </c>
      <c r="K73" s="1288">
        <f t="shared" si="24"/>
        <v>425813</v>
      </c>
      <c r="L73" s="1288">
        <f t="shared" si="24"/>
        <v>432423</v>
      </c>
      <c r="M73" s="1288">
        <f t="shared" si="24"/>
        <v>0</v>
      </c>
      <c r="N73" s="1288">
        <f t="shared" si="24"/>
        <v>-6610</v>
      </c>
      <c r="O73" s="1288">
        <f t="shared" si="24"/>
        <v>144949</v>
      </c>
      <c r="P73" s="1288">
        <f t="shared" si="24"/>
        <v>4331</v>
      </c>
      <c r="Q73" s="1288" t="e">
        <f t="shared" si="24"/>
        <v>#REF!</v>
      </c>
      <c r="R73" s="1290">
        <f aca="true" t="shared" si="25" ref="R73:AJ73">SUM(R70:R72)</f>
        <v>4040</v>
      </c>
      <c r="S73" s="1290">
        <f t="shared" si="25"/>
        <v>23661</v>
      </c>
      <c r="T73" s="1288">
        <f t="shared" si="25"/>
        <v>1096296</v>
      </c>
      <c r="U73" s="1288">
        <f t="shared" si="25"/>
        <v>1072635</v>
      </c>
      <c r="V73" s="1290">
        <f t="shared" si="25"/>
        <v>0</v>
      </c>
      <c r="W73" s="1287">
        <f t="shared" si="25"/>
        <v>1675429</v>
      </c>
      <c r="X73" s="1291">
        <f t="shared" si="25"/>
        <v>1675429</v>
      </c>
      <c r="Y73" s="1292" t="e">
        <f>SUM(Y70:Y72)</f>
        <v>#REF!</v>
      </c>
      <c r="Z73" s="1292">
        <f>SUM(Z70:Z72)</f>
        <v>0</v>
      </c>
      <c r="AA73" s="1292">
        <f t="shared" si="25"/>
        <v>0</v>
      </c>
      <c r="AB73" s="1292">
        <f t="shared" si="25"/>
        <v>0</v>
      </c>
      <c r="AC73" s="1292">
        <f t="shared" si="25"/>
        <v>432423</v>
      </c>
      <c r="AD73" s="308">
        <f t="shared" si="25"/>
        <v>0</v>
      </c>
      <c r="AE73" s="308">
        <f t="shared" si="25"/>
        <v>0</v>
      </c>
      <c r="AF73" s="308">
        <f t="shared" si="25"/>
        <v>0</v>
      </c>
      <c r="AG73" s="308">
        <f t="shared" si="25"/>
        <v>0</v>
      </c>
      <c r="AH73" s="308">
        <f t="shared" si="25"/>
        <v>0</v>
      </c>
      <c r="AI73" s="337"/>
      <c r="AJ73" s="123">
        <f t="shared" si="25"/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9"/>
      <c r="B74" s="1294" t="s">
        <v>148</v>
      </c>
      <c r="C74" s="1296">
        <f aca="true" t="shared" si="26" ref="C74:AB74">C20+C71</f>
        <v>0</v>
      </c>
      <c r="D74" s="1296">
        <f t="shared" si="26"/>
        <v>0</v>
      </c>
      <c r="E74" s="1296">
        <f t="shared" si="26"/>
        <v>0</v>
      </c>
      <c r="F74" s="1296">
        <f t="shared" si="26"/>
        <v>0</v>
      </c>
      <c r="G74" s="1296">
        <f t="shared" si="26"/>
        <v>0</v>
      </c>
      <c r="H74" s="1296">
        <f t="shared" si="26"/>
        <v>0</v>
      </c>
      <c r="I74" s="1296">
        <f t="shared" si="26"/>
        <v>0</v>
      </c>
      <c r="J74" s="1296">
        <f t="shared" si="26"/>
        <v>312172</v>
      </c>
      <c r="K74" s="1296">
        <f t="shared" si="26"/>
        <v>217011</v>
      </c>
      <c r="L74" s="1296">
        <f t="shared" si="26"/>
        <v>223621</v>
      </c>
      <c r="M74" s="1296">
        <f t="shared" si="26"/>
        <v>0</v>
      </c>
      <c r="N74" s="1296">
        <f t="shared" si="26"/>
        <v>-6610</v>
      </c>
      <c r="O74" s="1296">
        <f t="shared" si="26"/>
        <v>73956</v>
      </c>
      <c r="P74" s="1296">
        <f t="shared" si="26"/>
        <v>2243</v>
      </c>
      <c r="Q74" s="1296">
        <f t="shared" si="26"/>
        <v>0</v>
      </c>
      <c r="R74" s="1296">
        <f t="shared" si="26"/>
        <v>4040</v>
      </c>
      <c r="S74" s="1296">
        <f t="shared" si="26"/>
        <v>14922</v>
      </c>
      <c r="T74" s="1296">
        <f t="shared" si="26"/>
        <v>1096296</v>
      </c>
      <c r="U74" s="1296">
        <f t="shared" si="26"/>
        <v>1081374</v>
      </c>
      <c r="V74" s="1296">
        <f t="shared" si="26"/>
        <v>0</v>
      </c>
      <c r="W74" s="1296">
        <f t="shared" si="26"/>
        <v>1393546</v>
      </c>
      <c r="X74" s="1297">
        <f t="shared" si="26"/>
        <v>1393546</v>
      </c>
      <c r="Y74" s="1297" t="e">
        <f t="shared" si="26"/>
        <v>#REF!</v>
      </c>
      <c r="Z74" s="1297">
        <f t="shared" si="26"/>
        <v>0</v>
      </c>
      <c r="AA74" s="1297">
        <f t="shared" si="26"/>
        <v>0</v>
      </c>
      <c r="AB74" s="1297">
        <f t="shared" si="26"/>
        <v>0</v>
      </c>
      <c r="AC74" s="1394">
        <f>AC20+AC71</f>
        <v>223621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t="s">
        <v>38</v>
      </c>
      <c r="C75" s="2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39</v>
      </c>
      <c r="B76" t="s">
        <v>40</v>
      </c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41</v>
      </c>
      <c r="B77" t="s">
        <v>42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43</v>
      </c>
      <c r="B78" t="s">
        <v>44</v>
      </c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s="4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3:46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</sheetData>
  <mergeCells count="1">
    <mergeCell ref="G11:I11"/>
  </mergeCells>
  <printOptions horizontalCentered="1"/>
  <pageMargins left="0" right="0.5905511811023623" top="0.5905511811023623" bottom="0" header="0.5118110236220472" footer="0.5118110236220472"/>
  <pageSetup fitToHeight="1" fitToWidth="1" horizontalDpi="600" verticalDpi="600" orientation="landscape" paperSize="9" scale="58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114"/>
  <sheetViews>
    <sheetView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Z18" sqref="Z18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2.75390625" style="0" customWidth="1"/>
    <col min="27" max="27" width="9.00390625" style="0" customWidth="1"/>
    <col min="28" max="28" width="9.75390625" style="0" customWidth="1"/>
    <col min="29" max="29" width="10.75390625" style="0" customWidth="1"/>
    <col min="30" max="31" width="10.125" style="0" hidden="1" customWidth="1"/>
    <col min="32" max="32" width="7.875" style="0" hidden="1" customWidth="1"/>
    <col min="33" max="34" width="7.375" style="0" hidden="1" customWidth="1"/>
    <col min="35" max="35" width="7.875" style="0" hidden="1" customWidth="1"/>
  </cols>
  <sheetData>
    <row r="4" ht="18">
      <c r="AA4" s="95"/>
    </row>
    <row r="5" ht="12.75">
      <c r="L5" t="s">
        <v>48</v>
      </c>
    </row>
    <row r="6" spans="2:19" s="24" customFormat="1" ht="18">
      <c r="B6" s="106"/>
      <c r="D6" s="106"/>
      <c r="E6" s="106"/>
      <c r="F6" s="106"/>
      <c r="G6" s="106"/>
      <c r="H6" s="237"/>
      <c r="I6"/>
      <c r="J6" s="106" t="s">
        <v>196</v>
      </c>
      <c r="R6" s="107"/>
      <c r="S6" s="107"/>
    </row>
    <row r="7" spans="2:22" ht="18">
      <c r="B7" s="7"/>
      <c r="C7" s="6"/>
      <c r="D7" s="106"/>
      <c r="E7" s="106"/>
      <c r="F7" s="106"/>
      <c r="G7" s="106"/>
      <c r="H7" s="24"/>
      <c r="J7" s="106"/>
      <c r="K7" s="24"/>
      <c r="L7" s="107"/>
      <c r="M7" s="107"/>
      <c r="N7" s="107"/>
      <c r="O7" s="107"/>
      <c r="P7" s="107"/>
      <c r="Q7" s="107"/>
      <c r="R7" s="107"/>
      <c r="S7" s="107"/>
      <c r="T7" s="107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6" t="s">
        <v>51</v>
      </c>
      <c r="U9" s="167"/>
      <c r="V9" s="815"/>
      <c r="W9" s="200" t="s">
        <v>4</v>
      </c>
      <c r="X9" s="1318"/>
      <c r="Z9" s="166" t="s">
        <v>123</v>
      </c>
      <c r="AA9" s="1419" t="s">
        <v>118</v>
      </c>
      <c r="AB9" s="1420"/>
      <c r="AC9" s="1421"/>
      <c r="AD9" s="373"/>
      <c r="AE9" s="517"/>
      <c r="AF9" s="242"/>
      <c r="AG9" s="241"/>
      <c r="AH9" s="241"/>
      <c r="AI9" s="242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2"/>
      <c r="C10" s="33"/>
      <c r="D10" s="487" t="s">
        <v>84</v>
      </c>
      <c r="E10" s="488"/>
      <c r="F10" s="489"/>
      <c r="G10" s="489"/>
      <c r="H10" s="493"/>
      <c r="I10" s="494"/>
      <c r="J10" s="506"/>
      <c r="K10" s="549"/>
      <c r="L10" s="478"/>
      <c r="M10" s="478"/>
      <c r="N10" s="478"/>
      <c r="O10" s="479"/>
      <c r="P10" s="479"/>
      <c r="Q10" s="479"/>
      <c r="R10" s="479"/>
      <c r="S10" s="480"/>
      <c r="T10" s="481"/>
      <c r="U10" s="482"/>
      <c r="V10" s="816"/>
      <c r="W10" s="15"/>
      <c r="X10" s="1319"/>
      <c r="Y10" s="484"/>
      <c r="Z10" s="168" t="s">
        <v>122</v>
      </c>
      <c r="AA10" s="507"/>
      <c r="AB10" s="50"/>
      <c r="AC10" s="684"/>
      <c r="AD10" s="363"/>
      <c r="AE10" s="363"/>
      <c r="AF10" s="486"/>
      <c r="AG10" s="69"/>
      <c r="AH10" s="69"/>
      <c r="AI10" s="486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5" t="s">
        <v>16</v>
      </c>
      <c r="D11" s="490" t="s">
        <v>85</v>
      </c>
      <c r="E11" s="491"/>
      <c r="F11" s="926"/>
      <c r="G11" s="1418" t="s">
        <v>108</v>
      </c>
      <c r="H11" s="1416"/>
      <c r="I11" s="1417"/>
      <c r="J11" s="582"/>
      <c r="K11" s="560" t="s">
        <v>105</v>
      </c>
      <c r="L11" s="546" t="s">
        <v>84</v>
      </c>
      <c r="M11" s="544"/>
      <c r="N11" s="545"/>
      <c r="O11" s="17" t="s">
        <v>8</v>
      </c>
      <c r="P11" s="177" t="s">
        <v>9</v>
      </c>
      <c r="Q11" s="505" t="s">
        <v>10</v>
      </c>
      <c r="R11" s="142" t="s">
        <v>10</v>
      </c>
      <c r="S11" s="143" t="s">
        <v>11</v>
      </c>
      <c r="T11" s="168" t="s">
        <v>50</v>
      </c>
      <c r="U11" s="169"/>
      <c r="V11" s="817" t="s">
        <v>49</v>
      </c>
      <c r="W11" s="15"/>
      <c r="X11" s="347" t="s">
        <v>66</v>
      </c>
      <c r="Y11" s="384" t="s">
        <v>4</v>
      </c>
      <c r="Z11" s="877" t="s">
        <v>66</v>
      </c>
      <c r="AA11" s="894" t="s">
        <v>80</v>
      </c>
      <c r="AB11" s="255" t="s">
        <v>74</v>
      </c>
      <c r="AC11" s="258" t="s">
        <v>93</v>
      </c>
      <c r="AD11" s="429" t="s">
        <v>93</v>
      </c>
      <c r="AE11" s="257"/>
      <c r="AF11" s="349"/>
      <c r="AG11" s="429" t="s">
        <v>17</v>
      </c>
      <c r="AH11" s="501" t="s">
        <v>80</v>
      </c>
      <c r="AI11" s="258" t="s">
        <v>56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12</v>
      </c>
      <c r="B12" s="5"/>
      <c r="C12" s="27"/>
      <c r="D12" s="19" t="s">
        <v>13</v>
      </c>
      <c r="E12" s="913" t="s">
        <v>87</v>
      </c>
      <c r="F12" s="923" t="s">
        <v>56</v>
      </c>
      <c r="G12" s="918" t="s">
        <v>110</v>
      </c>
      <c r="H12" s="566" t="s">
        <v>86</v>
      </c>
      <c r="I12" s="567"/>
      <c r="J12" s="1"/>
      <c r="K12" s="560" t="s">
        <v>106</v>
      </c>
      <c r="L12" s="547"/>
      <c r="M12" s="548"/>
      <c r="N12" s="17"/>
      <c r="O12" s="29"/>
      <c r="P12" s="1" t="s">
        <v>14</v>
      </c>
      <c r="Q12" s="1" t="s">
        <v>15</v>
      </c>
      <c r="R12" s="34" t="s">
        <v>47</v>
      </c>
      <c r="S12" s="144" t="s">
        <v>45</v>
      </c>
      <c r="T12" s="78" t="s">
        <v>16</v>
      </c>
      <c r="U12" s="113" t="s">
        <v>5</v>
      </c>
      <c r="V12" s="268" t="s">
        <v>24</v>
      </c>
      <c r="W12" s="15"/>
      <c r="X12" s="348" t="s">
        <v>67</v>
      </c>
      <c r="Y12" s="385" t="s">
        <v>58</v>
      </c>
      <c r="Z12" s="878" t="s">
        <v>67</v>
      </c>
      <c r="AA12" s="895" t="s">
        <v>100</v>
      </c>
      <c r="AB12" s="259" t="s">
        <v>75</v>
      </c>
      <c r="AC12" s="262" t="s">
        <v>94</v>
      </c>
      <c r="AD12" s="348" t="s">
        <v>97</v>
      </c>
      <c r="AE12" s="261"/>
      <c r="AF12" s="350"/>
      <c r="AG12" s="430" t="s">
        <v>54</v>
      </c>
      <c r="AH12" s="502" t="s">
        <v>100</v>
      </c>
      <c r="AI12" s="262" t="s">
        <v>59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18</v>
      </c>
      <c r="B13" s="12" t="s">
        <v>19</v>
      </c>
      <c r="C13" s="495"/>
      <c r="D13" s="19" t="s">
        <v>20</v>
      </c>
      <c r="E13" s="914" t="s">
        <v>88</v>
      </c>
      <c r="F13" s="924" t="s">
        <v>59</v>
      </c>
      <c r="G13" s="919" t="s">
        <v>87</v>
      </c>
      <c r="H13" s="568" t="s">
        <v>16</v>
      </c>
      <c r="I13" s="569" t="s">
        <v>7</v>
      </c>
      <c r="J13" s="583" t="s">
        <v>16</v>
      </c>
      <c r="K13" s="561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4" t="s">
        <v>24</v>
      </c>
      <c r="T13" s="35" t="s">
        <v>25</v>
      </c>
      <c r="U13" s="113" t="s">
        <v>20</v>
      </c>
      <c r="V13" s="268" t="s">
        <v>46</v>
      </c>
      <c r="W13" s="15" t="s">
        <v>16</v>
      </c>
      <c r="X13" s="348" t="s">
        <v>68</v>
      </c>
      <c r="Y13" s="385" t="s">
        <v>61</v>
      </c>
      <c r="Z13" s="878" t="s">
        <v>71</v>
      </c>
      <c r="AA13" s="895" t="s">
        <v>121</v>
      </c>
      <c r="AB13" s="259" t="s">
        <v>92</v>
      </c>
      <c r="AC13" s="262" t="s">
        <v>95</v>
      </c>
      <c r="AD13" s="348" t="s">
        <v>98</v>
      </c>
      <c r="AE13" s="261"/>
      <c r="AF13" s="350"/>
      <c r="AG13" s="430" t="s">
        <v>31</v>
      </c>
      <c r="AH13" s="502" t="s">
        <v>101</v>
      </c>
      <c r="AI13" s="262" t="s">
        <v>62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40" t="s">
        <v>27</v>
      </c>
      <c r="B14" s="26" t="s">
        <v>28</v>
      </c>
      <c r="C14" s="36"/>
      <c r="D14" s="20" t="s">
        <v>29</v>
      </c>
      <c r="E14" s="915"/>
      <c r="F14" s="924" t="s">
        <v>79</v>
      </c>
      <c r="G14" s="920" t="s">
        <v>109</v>
      </c>
      <c r="H14" s="570"/>
      <c r="I14" s="588" t="s">
        <v>30</v>
      </c>
      <c r="J14" s="584"/>
      <c r="K14" s="176"/>
      <c r="L14" s="18"/>
      <c r="M14" s="18"/>
      <c r="N14" s="178"/>
      <c r="O14" s="21"/>
      <c r="P14" s="18"/>
      <c r="Q14" s="3"/>
      <c r="R14" s="145" t="s">
        <v>25</v>
      </c>
      <c r="S14" s="146"/>
      <c r="T14" s="37"/>
      <c r="U14" s="114" t="s">
        <v>24</v>
      </c>
      <c r="V14" s="269" t="s">
        <v>25</v>
      </c>
      <c r="W14" s="36"/>
      <c r="X14" s="359" t="s">
        <v>69</v>
      </c>
      <c r="Y14" s="386" t="s">
        <v>64</v>
      </c>
      <c r="Z14" s="879" t="s">
        <v>69</v>
      </c>
      <c r="AA14" s="896" t="s">
        <v>16</v>
      </c>
      <c r="AB14" s="357" t="s">
        <v>91</v>
      </c>
      <c r="AC14" s="265" t="s">
        <v>96</v>
      </c>
      <c r="AD14" s="603" t="s">
        <v>99</v>
      </c>
      <c r="AE14" s="264"/>
      <c r="AF14" s="436"/>
      <c r="AG14" s="431"/>
      <c r="AH14" s="504" t="s">
        <v>102</v>
      </c>
      <c r="AI14" s="265" t="s">
        <v>65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5" thickBot="1">
      <c r="A15" s="5"/>
      <c r="B15" s="1011" t="s">
        <v>129</v>
      </c>
      <c r="C15" s="622">
        <f>D15+E15+F15+G15+H15</f>
        <v>1440365</v>
      </c>
      <c r="D15" s="623">
        <v>872387</v>
      </c>
      <c r="E15" s="629">
        <v>42749</v>
      </c>
      <c r="F15" s="925">
        <v>0</v>
      </c>
      <c r="G15" s="921">
        <v>2450</v>
      </c>
      <c r="H15" s="625">
        <v>522779</v>
      </c>
      <c r="I15" s="626">
        <v>464692</v>
      </c>
      <c r="J15" s="626">
        <f>K15+O15+P15+Q15+R15+S15-G6-1693</f>
        <v>4094110</v>
      </c>
      <c r="K15" s="623">
        <f>L15+N15</f>
        <v>2078168</v>
      </c>
      <c r="L15" s="624">
        <v>2068379</v>
      </c>
      <c r="M15" s="625"/>
      <c r="N15" s="625">
        <v>9789</v>
      </c>
      <c r="O15" s="625">
        <v>706579</v>
      </c>
      <c r="P15" s="624">
        <v>20684</v>
      </c>
      <c r="Q15" s="625">
        <v>674948</v>
      </c>
      <c r="R15" s="626">
        <v>453502</v>
      </c>
      <c r="S15" s="626">
        <v>161922</v>
      </c>
      <c r="T15" s="623">
        <f>S15+U15</f>
        <v>382484</v>
      </c>
      <c r="U15" s="373">
        <v>220562</v>
      </c>
      <c r="V15" s="628">
        <v>0</v>
      </c>
      <c r="W15" s="627">
        <f>U15+J15</f>
        <v>4314672</v>
      </c>
      <c r="X15" s="625">
        <v>0</v>
      </c>
      <c r="Y15" s="629">
        <v>0</v>
      </c>
      <c r="Z15" s="880">
        <v>4314672</v>
      </c>
      <c r="AA15" s="897">
        <v>50294</v>
      </c>
      <c r="AB15" s="630">
        <v>408763</v>
      </c>
      <c r="AC15" s="631">
        <v>1659616</v>
      </c>
      <c r="AD15" s="387">
        <v>0</v>
      </c>
      <c r="AE15" s="267"/>
      <c r="AF15" s="280"/>
      <c r="AG15" s="387">
        <v>0</v>
      </c>
      <c r="AH15" s="319">
        <v>0</v>
      </c>
      <c r="AI15" s="280">
        <v>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49" customFormat="1" ht="12.75" hidden="1">
      <c r="A16" s="42"/>
      <c r="B16" s="351" t="s">
        <v>78</v>
      </c>
      <c r="C16" s="105"/>
      <c r="D16" s="104"/>
      <c r="E16" s="118"/>
      <c r="F16" s="102"/>
      <c r="G16" s="101"/>
      <c r="H16" s="101"/>
      <c r="I16" s="103"/>
      <c r="J16" s="103">
        <f>K16+O16+P16+Q16+R16+S16</f>
        <v>0</v>
      </c>
      <c r="K16" s="104"/>
      <c r="L16" s="102"/>
      <c r="M16" s="101"/>
      <c r="N16" s="101"/>
      <c r="O16" s="101"/>
      <c r="P16" s="102"/>
      <c r="Q16" s="101"/>
      <c r="R16" s="103"/>
      <c r="S16" s="103"/>
      <c r="T16" s="101">
        <f>S16+U16</f>
        <v>0</v>
      </c>
      <c r="U16" s="118"/>
      <c r="V16" s="275"/>
      <c r="W16" s="313">
        <f>U16+J16</f>
        <v>0</v>
      </c>
      <c r="X16" s="823"/>
      <c r="Y16" s="320"/>
      <c r="Z16" s="881"/>
      <c r="AA16" s="898"/>
      <c r="AB16" s="66"/>
      <c r="AC16" s="266"/>
      <c r="AD16" s="68"/>
      <c r="AE16" s="67"/>
      <c r="AF16" s="266"/>
      <c r="AG16" s="68"/>
      <c r="AH16" s="320"/>
      <c r="AI16" s="266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</row>
    <row r="17" spans="1:49" ht="13.5" thickBot="1">
      <c r="A17" s="5"/>
      <c r="B17" s="112" t="s">
        <v>32</v>
      </c>
      <c r="C17" s="189"/>
      <c r="D17" s="190"/>
      <c r="E17" s="194"/>
      <c r="F17" s="191"/>
      <c r="G17" s="193"/>
      <c r="H17" s="191"/>
      <c r="I17" s="192"/>
      <c r="J17" s="240"/>
      <c r="K17" s="239"/>
      <c r="L17" s="191"/>
      <c r="M17" s="193"/>
      <c r="N17" s="193"/>
      <c r="O17" s="193"/>
      <c r="P17" s="191"/>
      <c r="Q17" s="193"/>
      <c r="R17" s="10"/>
      <c r="S17" s="192"/>
      <c r="T17" s="314"/>
      <c r="U17" s="194"/>
      <c r="V17" s="276"/>
      <c r="W17" s="195"/>
      <c r="X17" s="388"/>
      <c r="Y17" s="476"/>
      <c r="Z17" s="882"/>
      <c r="AA17" s="899"/>
      <c r="AB17" s="374"/>
      <c r="AC17" s="280"/>
      <c r="AD17" s="387"/>
      <c r="AE17" s="267"/>
      <c r="AF17" s="280"/>
      <c r="AG17" s="387"/>
      <c r="AH17" s="319"/>
      <c r="AI17" s="28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>
      <c r="A18" s="82">
        <v>3</v>
      </c>
      <c r="B18" s="134" t="s">
        <v>138</v>
      </c>
      <c r="C18" s="211"/>
      <c r="D18" s="208"/>
      <c r="E18" s="203"/>
      <c r="F18" s="212"/>
      <c r="G18" s="365"/>
      <c r="H18" s="212"/>
      <c r="I18" s="211"/>
      <c r="J18" s="213">
        <f>K18+O18+P18+Q18+R18+S18</f>
        <v>0</v>
      </c>
      <c r="K18" s="272">
        <f>L18+N18</f>
        <v>0</v>
      </c>
      <c r="L18" s="742"/>
      <c r="M18" s="741"/>
      <c r="N18" s="741"/>
      <c r="O18" s="741"/>
      <c r="P18" s="742"/>
      <c r="Q18" s="741"/>
      <c r="R18" s="745"/>
      <c r="S18" s="744"/>
      <c r="T18" s="202">
        <f>S18+U18</f>
        <v>36500</v>
      </c>
      <c r="U18" s="796">
        <v>36500</v>
      </c>
      <c r="V18" s="798"/>
      <c r="W18" s="797">
        <f>J18+U18</f>
        <v>36500</v>
      </c>
      <c r="X18" s="365"/>
      <c r="Y18" s="799"/>
      <c r="Z18" s="829">
        <v>36500</v>
      </c>
      <c r="AA18" s="900"/>
      <c r="AB18" s="743"/>
      <c r="AC18" s="746"/>
      <c r="AD18" s="365"/>
      <c r="AE18" s="212"/>
      <c r="AF18" s="437"/>
      <c r="AG18" s="432"/>
      <c r="AH18" s="321"/>
      <c r="AI18" s="20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>
      <c r="A19" s="188">
        <v>3</v>
      </c>
      <c r="B19" s="141" t="s">
        <v>142</v>
      </c>
      <c r="C19" s="211"/>
      <c r="D19" s="208"/>
      <c r="E19" s="203"/>
      <c r="F19" s="212"/>
      <c r="G19" s="365"/>
      <c r="H19" s="212"/>
      <c r="I19" s="211"/>
      <c r="J19" s="213">
        <f aca="true" t="shared" si="0" ref="J19:J26">K19+O19+P19+Q19+R19+S19</f>
        <v>0</v>
      </c>
      <c r="K19" s="272">
        <f aca="true" t="shared" si="1" ref="K19:K26">L19+N19</f>
        <v>0</v>
      </c>
      <c r="L19" s="742"/>
      <c r="M19" s="317"/>
      <c r="N19" s="412"/>
      <c r="O19" s="317"/>
      <c r="P19" s="317"/>
      <c r="Q19" s="317"/>
      <c r="R19" s="316"/>
      <c r="S19" s="252"/>
      <c r="T19" s="202">
        <f aca="true" t="shared" si="2" ref="T19:T27">S19+U19</f>
        <v>15600</v>
      </c>
      <c r="U19" s="796">
        <v>15600</v>
      </c>
      <c r="V19" s="1315"/>
      <c r="W19" s="797">
        <f aca="true" t="shared" si="3" ref="W19:W28">J19+U19</f>
        <v>15600</v>
      </c>
      <c r="X19" s="1320"/>
      <c r="Y19" s="519"/>
      <c r="Z19" s="883">
        <v>15600</v>
      </c>
      <c r="AA19" s="901"/>
      <c r="AB19" s="272"/>
      <c r="AC19" s="282"/>
      <c r="AD19" s="367"/>
      <c r="AE19" s="214"/>
      <c r="AF19" s="437"/>
      <c r="AG19" s="432"/>
      <c r="AH19" s="503"/>
      <c r="AI19" s="282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197" customFormat="1" ht="12.75">
      <c r="A20" s="188">
        <v>3</v>
      </c>
      <c r="B20" s="141" t="s">
        <v>144</v>
      </c>
      <c r="C20" s="218">
        <v>-1309</v>
      </c>
      <c r="D20" s="219"/>
      <c r="E20" s="575"/>
      <c r="F20" s="220"/>
      <c r="G20" s="366"/>
      <c r="H20" s="220">
        <v>-1309</v>
      </c>
      <c r="I20" s="218">
        <v>-1163</v>
      </c>
      <c r="J20" s="221">
        <f t="shared" si="0"/>
        <v>-5610</v>
      </c>
      <c r="K20" s="222">
        <f t="shared" si="1"/>
        <v>-4155</v>
      </c>
      <c r="L20" s="223">
        <v>-4155</v>
      </c>
      <c r="M20" s="223"/>
      <c r="N20" s="413"/>
      <c r="O20" s="223">
        <v>-1413</v>
      </c>
      <c r="P20" s="223">
        <v>-42</v>
      </c>
      <c r="Q20" s="223"/>
      <c r="R20" s="251"/>
      <c r="S20" s="253"/>
      <c r="T20" s="224">
        <f t="shared" si="2"/>
        <v>0</v>
      </c>
      <c r="U20" s="800"/>
      <c r="V20" s="1316"/>
      <c r="W20" s="207">
        <f t="shared" si="3"/>
        <v>-5610</v>
      </c>
      <c r="X20" s="1321"/>
      <c r="Y20" s="520"/>
      <c r="Z20" s="884">
        <v>-5610</v>
      </c>
      <c r="AA20" s="902"/>
      <c r="AB20" s="223"/>
      <c r="AC20" s="1188">
        <v>-4155</v>
      </c>
      <c r="AD20" s="604"/>
      <c r="AE20" s="283"/>
      <c r="AF20" s="438"/>
      <c r="AG20" s="433"/>
      <c r="AH20" s="322"/>
      <c r="AI20" s="28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</row>
    <row r="21" spans="1:49" ht="12.75">
      <c r="A21" s="188">
        <v>3</v>
      </c>
      <c r="B21" s="141" t="s">
        <v>146</v>
      </c>
      <c r="C21" s="216"/>
      <c r="D21" s="210"/>
      <c r="E21" s="576"/>
      <c r="F21" s="214"/>
      <c r="G21" s="367"/>
      <c r="H21" s="214"/>
      <c r="I21" s="216"/>
      <c r="J21" s="206">
        <f t="shared" si="0"/>
        <v>6700</v>
      </c>
      <c r="K21" s="217">
        <f t="shared" si="1"/>
        <v>0</v>
      </c>
      <c r="L21" s="215"/>
      <c r="M21" s="215"/>
      <c r="N21" s="414"/>
      <c r="O21" s="215"/>
      <c r="P21" s="215"/>
      <c r="Q21" s="215"/>
      <c r="R21" s="251">
        <v>4200</v>
      </c>
      <c r="S21" s="253">
        <v>2500</v>
      </c>
      <c r="T21" s="202">
        <f t="shared" si="2"/>
        <v>22300</v>
      </c>
      <c r="U21" s="800">
        <v>19800</v>
      </c>
      <c r="V21" s="270"/>
      <c r="W21" s="797">
        <f t="shared" si="3"/>
        <v>26500</v>
      </c>
      <c r="X21" s="1320"/>
      <c r="Y21" s="518"/>
      <c r="Z21" s="885">
        <v>26500</v>
      </c>
      <c r="AA21" s="901"/>
      <c r="AB21" s="605"/>
      <c r="AC21" s="282"/>
      <c r="AD21" s="365"/>
      <c r="AE21" s="212"/>
      <c r="AF21" s="437"/>
      <c r="AG21" s="432"/>
      <c r="AH21" s="503"/>
      <c r="AI21" s="282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5" ht="13.5" thickBot="1">
      <c r="A22" s="1205">
        <v>3</v>
      </c>
      <c r="B22" s="1206" t="s">
        <v>147</v>
      </c>
      <c r="C22" s="216"/>
      <c r="D22" s="210"/>
      <c r="E22" s="576"/>
      <c r="F22" s="214"/>
      <c r="G22" s="367"/>
      <c r="H22" s="214"/>
      <c r="I22" s="216"/>
      <c r="J22" s="1213">
        <f t="shared" si="0"/>
        <v>-74859</v>
      </c>
      <c r="K22" s="1211">
        <f t="shared" si="1"/>
        <v>-14925</v>
      </c>
      <c r="L22" s="1248">
        <v>-14925</v>
      </c>
      <c r="M22" s="1248"/>
      <c r="N22" s="1215"/>
      <c r="O22" s="1248">
        <v>-5075</v>
      </c>
      <c r="P22" s="1248">
        <v>-149</v>
      </c>
      <c r="Q22" s="1248"/>
      <c r="R22" s="1225">
        <v>-4710</v>
      </c>
      <c r="S22" s="1219">
        <v>-50000</v>
      </c>
      <c r="T22" s="1208">
        <f t="shared" si="2"/>
        <v>-117000</v>
      </c>
      <c r="U22" s="1249">
        <v>-67000</v>
      </c>
      <c r="V22" s="1226"/>
      <c r="W22" s="1323">
        <f t="shared" si="3"/>
        <v>-141859</v>
      </c>
      <c r="X22" s="1322"/>
      <c r="Y22" s="1250"/>
      <c r="Z22" s="1217">
        <v>-141859</v>
      </c>
      <c r="AA22" s="901"/>
      <c r="AB22" s="423"/>
      <c r="AC22" s="282"/>
      <c r="AD22" s="365"/>
      <c r="AE22" s="212"/>
      <c r="AF22" s="437"/>
      <c r="AG22" s="432"/>
      <c r="AH22" s="503"/>
      <c r="AI22" s="282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2.75" hidden="1">
      <c r="A23" s="82">
        <v>3</v>
      </c>
      <c r="B23" s="141" t="s">
        <v>134</v>
      </c>
      <c r="C23" s="206"/>
      <c r="D23" s="217"/>
      <c r="E23" s="577"/>
      <c r="F23" s="226"/>
      <c r="G23" s="229"/>
      <c r="H23" s="226"/>
      <c r="I23" s="206"/>
      <c r="J23" s="206">
        <f t="shared" si="0"/>
        <v>0</v>
      </c>
      <c r="K23" s="217">
        <f t="shared" si="1"/>
        <v>0</v>
      </c>
      <c r="L23" s="201"/>
      <c r="M23" s="201"/>
      <c r="N23" s="415"/>
      <c r="O23" s="201"/>
      <c r="P23" s="201"/>
      <c r="Q23" s="201"/>
      <c r="R23" s="254"/>
      <c r="S23" s="253"/>
      <c r="T23" s="202">
        <f t="shared" si="2"/>
        <v>0</v>
      </c>
      <c r="U23" s="800"/>
      <c r="V23" s="1317"/>
      <c r="W23" s="797">
        <f t="shared" si="3"/>
        <v>0</v>
      </c>
      <c r="X23" s="613"/>
      <c r="Y23" s="519"/>
      <c r="Z23" s="883"/>
      <c r="AA23" s="901"/>
      <c r="AB23" s="423"/>
      <c r="AC23" s="286"/>
      <c r="AD23" s="229"/>
      <c r="AE23" s="226"/>
      <c r="AF23" s="437"/>
      <c r="AG23" s="432"/>
      <c r="AH23" s="503"/>
      <c r="AI23" s="286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2.75" hidden="1">
      <c r="A24" s="418">
        <v>3</v>
      </c>
      <c r="B24" s="141" t="s">
        <v>134</v>
      </c>
      <c r="C24" s="206"/>
      <c r="D24" s="229"/>
      <c r="E24" s="577"/>
      <c r="F24" s="226"/>
      <c r="G24" s="229"/>
      <c r="H24" s="226"/>
      <c r="I24" s="206"/>
      <c r="J24" s="206">
        <f t="shared" si="0"/>
        <v>0</v>
      </c>
      <c r="K24" s="217">
        <f t="shared" si="1"/>
        <v>0</v>
      </c>
      <c r="L24" s="214"/>
      <c r="M24" s="215"/>
      <c r="N24" s="214"/>
      <c r="O24" s="214"/>
      <c r="P24" s="214"/>
      <c r="Q24" s="214"/>
      <c r="R24" s="251"/>
      <c r="S24" s="252"/>
      <c r="T24" s="272">
        <f t="shared" si="2"/>
        <v>0</v>
      </c>
      <c r="U24" s="800"/>
      <c r="V24" s="1317"/>
      <c r="W24" s="797">
        <f t="shared" si="3"/>
        <v>0</v>
      </c>
      <c r="X24" s="613"/>
      <c r="Y24" s="521"/>
      <c r="Z24" s="883"/>
      <c r="AA24" s="901"/>
      <c r="AB24" s="423"/>
      <c r="AC24" s="286"/>
      <c r="AD24" s="229"/>
      <c r="AE24" s="226"/>
      <c r="AF24" s="437"/>
      <c r="AG24" s="432"/>
      <c r="AH24" s="503"/>
      <c r="AI24" s="286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2.75" hidden="1">
      <c r="A25" s="108"/>
      <c r="B25" s="48"/>
      <c r="C25" s="52"/>
      <c r="D25" s="55"/>
      <c r="E25" s="60"/>
      <c r="F25" s="54"/>
      <c r="G25" s="55"/>
      <c r="H25" s="54"/>
      <c r="I25" s="52"/>
      <c r="J25" s="52">
        <f t="shared" si="0"/>
        <v>0</v>
      </c>
      <c r="K25" s="53">
        <f t="shared" si="1"/>
        <v>0</v>
      </c>
      <c r="L25" s="164"/>
      <c r="M25" s="164"/>
      <c r="N25" s="416"/>
      <c r="O25" s="164"/>
      <c r="P25" s="164"/>
      <c r="Q25" s="164"/>
      <c r="R25" s="54"/>
      <c r="S25" s="86"/>
      <c r="T25" s="85">
        <f t="shared" si="2"/>
        <v>0</v>
      </c>
      <c r="U25" s="801"/>
      <c r="V25" s="819"/>
      <c r="W25" s="797">
        <f t="shared" si="3"/>
        <v>0</v>
      </c>
      <c r="X25" s="613"/>
      <c r="Y25" s="519"/>
      <c r="Z25" s="883"/>
      <c r="AA25" s="901"/>
      <c r="AB25" s="423"/>
      <c r="AC25" s="148"/>
      <c r="AD25" s="55"/>
      <c r="AE25" s="54"/>
      <c r="AF25" s="204"/>
      <c r="AG25" s="126"/>
      <c r="AH25" s="326"/>
      <c r="AI25" s="148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2.75" hidden="1">
      <c r="A26" s="243"/>
      <c r="B26" s="48"/>
      <c r="C26" s="52"/>
      <c r="D26" s="55"/>
      <c r="E26" s="60"/>
      <c r="F26" s="54"/>
      <c r="G26" s="55"/>
      <c r="H26" s="54"/>
      <c r="I26" s="52"/>
      <c r="J26" s="309">
        <f t="shared" si="0"/>
        <v>0</v>
      </c>
      <c r="K26" s="53">
        <f t="shared" si="1"/>
        <v>0</v>
      </c>
      <c r="L26" s="164"/>
      <c r="M26" s="164"/>
      <c r="N26" s="416"/>
      <c r="O26" s="164"/>
      <c r="P26" s="164"/>
      <c r="Q26" s="164"/>
      <c r="R26" s="54"/>
      <c r="S26" s="252"/>
      <c r="T26" s="272">
        <f t="shared" si="2"/>
        <v>0</v>
      </c>
      <c r="U26" s="801"/>
      <c r="V26" s="819"/>
      <c r="W26" s="797">
        <f t="shared" si="3"/>
        <v>0</v>
      </c>
      <c r="X26" s="613"/>
      <c r="Y26" s="519"/>
      <c r="Z26" s="883"/>
      <c r="AA26" s="901"/>
      <c r="AB26" s="423"/>
      <c r="AC26" s="148"/>
      <c r="AD26" s="55"/>
      <c r="AE26" s="54"/>
      <c r="AF26" s="204"/>
      <c r="AG26" s="126"/>
      <c r="AH26" s="326"/>
      <c r="AI26" s="148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 hidden="1">
      <c r="A27" s="243"/>
      <c r="B27" s="48"/>
      <c r="C27" s="51"/>
      <c r="D27" s="54"/>
      <c r="E27" s="180"/>
      <c r="F27" s="54"/>
      <c r="G27" s="55"/>
      <c r="H27" s="54"/>
      <c r="I27" s="51"/>
      <c r="J27" s="309">
        <f aca="true" t="shared" si="4" ref="J27:J41">K27+O27+P27+Q27+R27+S27</f>
        <v>0</v>
      </c>
      <c r="K27" s="53">
        <f>L27+N27</f>
        <v>0</v>
      </c>
      <c r="L27" s="164"/>
      <c r="M27" s="54"/>
      <c r="N27" s="416"/>
      <c r="O27" s="164"/>
      <c r="P27" s="164"/>
      <c r="Q27" s="164"/>
      <c r="R27" s="54"/>
      <c r="S27" s="252"/>
      <c r="T27" s="272">
        <f t="shared" si="2"/>
        <v>0</v>
      </c>
      <c r="U27" s="801"/>
      <c r="V27" s="820"/>
      <c r="W27" s="797">
        <f t="shared" si="3"/>
        <v>0</v>
      </c>
      <c r="X27" s="613"/>
      <c r="Y27" s="519"/>
      <c r="Z27" s="883"/>
      <c r="AA27" s="901"/>
      <c r="AB27" s="423"/>
      <c r="AC27" s="148"/>
      <c r="AD27" s="55"/>
      <c r="AE27" s="54"/>
      <c r="AF27" s="204"/>
      <c r="AG27" s="126"/>
      <c r="AH27" s="326"/>
      <c r="AI27" s="148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3.5" hidden="1" thickBot="1">
      <c r="A28" s="129"/>
      <c r="B28" s="48"/>
      <c r="C28" s="109"/>
      <c r="D28" s="110"/>
      <c r="E28" s="368"/>
      <c r="F28" s="287"/>
      <c r="G28" s="368"/>
      <c r="H28" s="130"/>
      <c r="I28" s="111"/>
      <c r="J28" s="52">
        <f t="shared" si="4"/>
        <v>0</v>
      </c>
      <c r="K28" s="238">
        <f>L28+N28</f>
        <v>0</v>
      </c>
      <c r="L28" s="130"/>
      <c r="M28" s="130"/>
      <c r="N28" s="417"/>
      <c r="O28" s="244"/>
      <c r="P28" s="130"/>
      <c r="Q28" s="130"/>
      <c r="R28" s="273"/>
      <c r="S28" s="273"/>
      <c r="T28" s="85">
        <f>S28+U28</f>
        <v>0</v>
      </c>
      <c r="U28" s="802"/>
      <c r="V28" s="821"/>
      <c r="W28" s="797">
        <f t="shared" si="3"/>
        <v>0</v>
      </c>
      <c r="X28" s="617"/>
      <c r="Y28" s="522"/>
      <c r="Z28" s="886"/>
      <c r="AA28" s="903"/>
      <c r="AB28" s="607"/>
      <c r="AC28" s="288"/>
      <c r="AD28" s="434"/>
      <c r="AE28" s="287"/>
      <c r="AF28" s="439"/>
      <c r="AG28" s="434"/>
      <c r="AH28" s="324"/>
      <c r="AI28" s="288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7.25" customHeight="1" thickBot="1">
      <c r="A29" s="133"/>
      <c r="B29" s="31" t="s">
        <v>33</v>
      </c>
      <c r="C29" s="76">
        <f>D29+H29</f>
        <v>-1309</v>
      </c>
      <c r="D29" s="77">
        <f>SUM(D18:D28)</f>
        <v>0</v>
      </c>
      <c r="E29" s="117">
        <f>SUM(E18:E21)</f>
        <v>0</v>
      </c>
      <c r="F29" s="119">
        <f>SUM(F18:F21)</f>
        <v>0</v>
      </c>
      <c r="G29" s="77">
        <f>SUM(G18:G21)</f>
        <v>0</v>
      </c>
      <c r="H29" s="77">
        <f>SUM(H18:H21)</f>
        <v>-1309</v>
      </c>
      <c r="I29" s="76">
        <f>SUM(I18:I21)</f>
        <v>-1163</v>
      </c>
      <c r="J29" s="76">
        <f>K29+O29+P29+Q29+R29+S29</f>
        <v>1090</v>
      </c>
      <c r="K29" s="77">
        <f aca="true" t="shared" si="5" ref="K29:W29">SUM(K18:K21)</f>
        <v>-4155</v>
      </c>
      <c r="L29" s="77">
        <f t="shared" si="5"/>
        <v>-4155</v>
      </c>
      <c r="M29" s="77">
        <f t="shared" si="5"/>
        <v>0</v>
      </c>
      <c r="N29" s="77">
        <f t="shared" si="5"/>
        <v>0</v>
      </c>
      <c r="O29" s="77">
        <f t="shared" si="5"/>
        <v>-1413</v>
      </c>
      <c r="P29" s="77">
        <f t="shared" si="5"/>
        <v>-42</v>
      </c>
      <c r="Q29" s="117">
        <f t="shared" si="5"/>
        <v>0</v>
      </c>
      <c r="R29" s="119">
        <f t="shared" si="5"/>
        <v>4200</v>
      </c>
      <c r="S29" s="119">
        <f t="shared" si="5"/>
        <v>2500</v>
      </c>
      <c r="T29" s="119">
        <f t="shared" si="5"/>
        <v>74400</v>
      </c>
      <c r="U29" s="119">
        <f t="shared" si="5"/>
        <v>71900</v>
      </c>
      <c r="V29" s="182">
        <f t="shared" si="5"/>
        <v>0</v>
      </c>
      <c r="W29" s="811">
        <f t="shared" si="5"/>
        <v>72990</v>
      </c>
      <c r="X29" s="77">
        <f aca="true" t="shared" si="6" ref="X29:AI29">SUM(X18:X27)</f>
        <v>0</v>
      </c>
      <c r="Y29" s="182">
        <f t="shared" si="6"/>
        <v>0</v>
      </c>
      <c r="Z29" s="887">
        <f>SUM(Z18:Z21)</f>
        <v>72990</v>
      </c>
      <c r="AA29" s="904">
        <f>SUM(AA18:AA21)</f>
        <v>0</v>
      </c>
      <c r="AB29" s="172">
        <f>SUM(AB18:AB21)</f>
        <v>0</v>
      </c>
      <c r="AC29" s="289">
        <f>SUM(AC18:AC21)</f>
        <v>-4155</v>
      </c>
      <c r="AD29" s="77">
        <f t="shared" si="6"/>
        <v>0</v>
      </c>
      <c r="AE29" s="119">
        <f t="shared" si="6"/>
        <v>0</v>
      </c>
      <c r="AF29" s="399">
        <f t="shared" si="6"/>
        <v>0</v>
      </c>
      <c r="AG29" s="392">
        <f t="shared" si="6"/>
        <v>0</v>
      </c>
      <c r="AH29" s="325">
        <f t="shared" si="6"/>
        <v>0</v>
      </c>
      <c r="AI29" s="289">
        <f t="shared" si="6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1309">
        <v>3</v>
      </c>
      <c r="B30" s="1310" t="s">
        <v>164</v>
      </c>
      <c r="C30" s="134"/>
      <c r="D30" s="135"/>
      <c r="E30" s="916"/>
      <c r="F30" s="136"/>
      <c r="G30" s="369"/>
      <c r="H30" s="136"/>
      <c r="I30" s="137"/>
      <c r="J30" s="138">
        <f t="shared" si="4"/>
        <v>-220</v>
      </c>
      <c r="K30" s="1299">
        <f>L30+N30</f>
        <v>-162</v>
      </c>
      <c r="L30" s="1299">
        <v>-162</v>
      </c>
      <c r="M30" s="136"/>
      <c r="N30" s="54"/>
      <c r="O30" s="54">
        <v>-56</v>
      </c>
      <c r="P30" s="1299">
        <v>-2</v>
      </c>
      <c r="Q30" s="136"/>
      <c r="R30" s="164"/>
      <c r="S30" s="164"/>
      <c r="T30" s="428">
        <f>S30+U30</f>
        <v>0</v>
      </c>
      <c r="U30" s="465"/>
      <c r="V30" s="809"/>
      <c r="W30" s="59">
        <f aca="true" t="shared" si="7" ref="W30:W41">U30+J30</f>
        <v>-220</v>
      </c>
      <c r="X30" s="55"/>
      <c r="Y30" s="180"/>
      <c r="Z30" s="170">
        <v>-220</v>
      </c>
      <c r="AA30" s="905"/>
      <c r="AB30" s="170">
        <v>-162</v>
      </c>
      <c r="AC30" s="148"/>
      <c r="AD30" s="55"/>
      <c r="AE30" s="54"/>
      <c r="AF30" s="204"/>
      <c r="AG30" s="126"/>
      <c r="AH30" s="326"/>
      <c r="AI30" s="148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3.5" thickBot="1">
      <c r="A31" s="1309">
        <v>3</v>
      </c>
      <c r="B31" s="1310" t="s">
        <v>165</v>
      </c>
      <c r="C31" s="52"/>
      <c r="D31" s="55"/>
      <c r="E31" s="60"/>
      <c r="F31" s="54"/>
      <c r="G31" s="55"/>
      <c r="H31" s="55"/>
      <c r="I31" s="52"/>
      <c r="J31" s="52">
        <f t="shared" si="4"/>
        <v>0</v>
      </c>
      <c r="K31" s="55"/>
      <c r="L31" s="55"/>
      <c r="M31" s="55"/>
      <c r="N31" s="55"/>
      <c r="O31" s="55"/>
      <c r="P31" s="55"/>
      <c r="Q31" s="60"/>
      <c r="R31" s="54"/>
      <c r="S31" s="54"/>
      <c r="T31" s="428">
        <f>S31+U31</f>
        <v>30953</v>
      </c>
      <c r="U31" s="271">
        <v>30953</v>
      </c>
      <c r="V31" s="180"/>
      <c r="W31" s="59">
        <f t="shared" si="7"/>
        <v>30953</v>
      </c>
      <c r="X31" s="55"/>
      <c r="Y31" s="180"/>
      <c r="Z31" s="170">
        <v>30953</v>
      </c>
      <c r="AA31" s="905"/>
      <c r="AB31" s="339"/>
      <c r="AC31" s="148"/>
      <c r="AD31" s="55"/>
      <c r="AE31" s="54"/>
      <c r="AF31" s="204"/>
      <c r="AG31" s="126"/>
      <c r="AH31" s="326"/>
      <c r="AI31" s="148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2.75" hidden="1">
      <c r="A32" s="44">
        <v>3</v>
      </c>
      <c r="B32" s="141" t="s">
        <v>153</v>
      </c>
      <c r="C32" s="52"/>
      <c r="D32" s="55"/>
      <c r="E32" s="60"/>
      <c r="F32" s="54"/>
      <c r="G32" s="55"/>
      <c r="H32" s="55"/>
      <c r="I32" s="52"/>
      <c r="J32" s="52">
        <f t="shared" si="4"/>
        <v>0</v>
      </c>
      <c r="K32" s="55"/>
      <c r="L32" s="55"/>
      <c r="M32" s="55"/>
      <c r="N32" s="55"/>
      <c r="O32" s="55"/>
      <c r="P32" s="55"/>
      <c r="Q32" s="60"/>
      <c r="R32" s="54"/>
      <c r="S32" s="54"/>
      <c r="T32" s="54">
        <f>S32+U32</f>
        <v>0</v>
      </c>
      <c r="U32" s="54"/>
      <c r="V32" s="180"/>
      <c r="W32" s="59">
        <f t="shared" si="7"/>
        <v>0</v>
      </c>
      <c r="X32" s="55"/>
      <c r="Y32" s="180"/>
      <c r="Z32" s="170"/>
      <c r="AA32" s="906"/>
      <c r="AB32" s="173"/>
      <c r="AC32" s="148"/>
      <c r="AD32" s="55"/>
      <c r="AE32" s="54"/>
      <c r="AF32" s="147"/>
      <c r="AG32" s="174"/>
      <c r="AH32" s="326"/>
      <c r="AI32" s="148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2.75" hidden="1">
      <c r="A33" s="44">
        <v>3</v>
      </c>
      <c r="B33" s="141" t="s">
        <v>153</v>
      </c>
      <c r="C33" s="52"/>
      <c r="D33" s="55"/>
      <c r="E33" s="60"/>
      <c r="F33" s="54"/>
      <c r="G33" s="55"/>
      <c r="H33" s="55"/>
      <c r="I33" s="52"/>
      <c r="J33" s="52">
        <f t="shared" si="4"/>
        <v>0</v>
      </c>
      <c r="K33" s="55"/>
      <c r="L33" s="55"/>
      <c r="M33" s="55"/>
      <c r="N33" s="55"/>
      <c r="O33" s="55"/>
      <c r="P33" s="55"/>
      <c r="Q33" s="60"/>
      <c r="R33" s="54"/>
      <c r="S33" s="54"/>
      <c r="T33" s="54">
        <f>S33+U33</f>
        <v>0</v>
      </c>
      <c r="U33" s="54"/>
      <c r="V33" s="180"/>
      <c r="W33" s="59">
        <f t="shared" si="7"/>
        <v>0</v>
      </c>
      <c r="X33" s="55"/>
      <c r="Y33" s="180"/>
      <c r="Z33" s="170"/>
      <c r="AA33" s="906"/>
      <c r="AB33" s="173"/>
      <c r="AC33" s="148"/>
      <c r="AD33" s="55"/>
      <c r="AE33" s="54"/>
      <c r="AF33" s="147"/>
      <c r="AG33" s="174"/>
      <c r="AH33" s="326"/>
      <c r="AI33" s="148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 hidden="1">
      <c r="A34" s="82">
        <v>3</v>
      </c>
      <c r="B34" s="141" t="s">
        <v>125</v>
      </c>
      <c r="C34" s="83"/>
      <c r="D34" s="84"/>
      <c r="E34" s="149"/>
      <c r="F34" s="271"/>
      <c r="G34" s="84"/>
      <c r="H34" s="84"/>
      <c r="I34" s="83"/>
      <c r="J34" s="52">
        <f t="shared" si="4"/>
        <v>0</v>
      </c>
      <c r="K34" s="84"/>
      <c r="L34" s="84"/>
      <c r="M34" s="84"/>
      <c r="N34" s="84"/>
      <c r="O34" s="84"/>
      <c r="P34" s="84"/>
      <c r="Q34" s="149"/>
      <c r="R34" s="271"/>
      <c r="S34" s="271"/>
      <c r="T34" s="271">
        <f>S34+U34</f>
        <v>0</v>
      </c>
      <c r="U34" s="271"/>
      <c r="V34" s="180"/>
      <c r="W34" s="59">
        <f t="shared" si="7"/>
        <v>0</v>
      </c>
      <c r="X34" s="84"/>
      <c r="Y34" s="179"/>
      <c r="Z34" s="830"/>
      <c r="AA34" s="905"/>
      <c r="AB34" s="339"/>
      <c r="AC34" s="150"/>
      <c r="AD34" s="84"/>
      <c r="AE34" s="271"/>
      <c r="AF34" s="204"/>
      <c r="AG34" s="126"/>
      <c r="AH34" s="323"/>
      <c r="AI34" s="150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2.75" hidden="1">
      <c r="A35" s="175">
        <v>1</v>
      </c>
      <c r="B35" s="141" t="s">
        <v>125</v>
      </c>
      <c r="C35" s="83"/>
      <c r="D35" s="84"/>
      <c r="E35" s="149"/>
      <c r="F35" s="271"/>
      <c r="G35" s="84"/>
      <c r="H35" s="84"/>
      <c r="I35" s="83"/>
      <c r="J35" s="83">
        <f t="shared" si="4"/>
        <v>0</v>
      </c>
      <c r="K35" s="84"/>
      <c r="L35" s="84"/>
      <c r="M35" s="84"/>
      <c r="N35" s="84"/>
      <c r="O35" s="84"/>
      <c r="P35" s="84"/>
      <c r="Q35" s="149"/>
      <c r="R35" s="271"/>
      <c r="S35" s="271"/>
      <c r="T35" s="271">
        <f aca="true" t="shared" si="8" ref="T35:T42">S35+U35</f>
        <v>0</v>
      </c>
      <c r="U35" s="271"/>
      <c r="V35" s="179"/>
      <c r="W35" s="86">
        <f t="shared" si="7"/>
        <v>0</v>
      </c>
      <c r="X35" s="84"/>
      <c r="Y35" s="179"/>
      <c r="Z35" s="830"/>
      <c r="AA35" s="905"/>
      <c r="AB35" s="339"/>
      <c r="AC35" s="150"/>
      <c r="AD35" s="84"/>
      <c r="AE35" s="271"/>
      <c r="AF35" s="204"/>
      <c r="AG35" s="126"/>
      <c r="AH35" s="323"/>
      <c r="AI35" s="150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2.75" hidden="1">
      <c r="A36" s="87">
        <v>3</v>
      </c>
      <c r="B36" s="141" t="s">
        <v>125</v>
      </c>
      <c r="C36" s="83"/>
      <c r="D36" s="84"/>
      <c r="E36" s="149"/>
      <c r="F36" s="271"/>
      <c r="G36" s="84"/>
      <c r="H36" s="84"/>
      <c r="I36" s="83"/>
      <c r="J36" s="83">
        <f t="shared" si="4"/>
        <v>0</v>
      </c>
      <c r="K36" s="84"/>
      <c r="L36" s="84"/>
      <c r="M36" s="84"/>
      <c r="N36" s="84"/>
      <c r="O36" s="84"/>
      <c r="P36" s="84"/>
      <c r="Q36" s="149"/>
      <c r="R36" s="271"/>
      <c r="S36" s="271"/>
      <c r="T36" s="271">
        <f t="shared" si="8"/>
        <v>0</v>
      </c>
      <c r="U36" s="271"/>
      <c r="V36" s="179"/>
      <c r="W36" s="86">
        <f t="shared" si="7"/>
        <v>0</v>
      </c>
      <c r="X36" s="84"/>
      <c r="Y36" s="179"/>
      <c r="Z36" s="830"/>
      <c r="AA36" s="905"/>
      <c r="AB36" s="339"/>
      <c r="AC36" s="150"/>
      <c r="AD36" s="84"/>
      <c r="AE36" s="271"/>
      <c r="AF36" s="204"/>
      <c r="AG36" s="126"/>
      <c r="AH36" s="323"/>
      <c r="AI36" s="150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2.75" hidden="1">
      <c r="A37" s="87">
        <v>3</v>
      </c>
      <c r="B37" s="141" t="s">
        <v>125</v>
      </c>
      <c r="C37" s="83"/>
      <c r="D37" s="84"/>
      <c r="E37" s="149"/>
      <c r="F37" s="271"/>
      <c r="G37" s="84"/>
      <c r="H37" s="84"/>
      <c r="I37" s="83"/>
      <c r="J37" s="83">
        <f t="shared" si="4"/>
        <v>0</v>
      </c>
      <c r="K37" s="84"/>
      <c r="L37" s="84"/>
      <c r="M37" s="84"/>
      <c r="N37" s="84"/>
      <c r="O37" s="84"/>
      <c r="P37" s="84"/>
      <c r="Q37" s="149"/>
      <c r="R37" s="271"/>
      <c r="S37" s="271"/>
      <c r="T37" s="271">
        <f t="shared" si="8"/>
        <v>0</v>
      </c>
      <c r="U37" s="271"/>
      <c r="V37" s="179"/>
      <c r="W37" s="86">
        <f t="shared" si="7"/>
        <v>0</v>
      </c>
      <c r="X37" s="84"/>
      <c r="Y37" s="179"/>
      <c r="Z37" s="830"/>
      <c r="AA37" s="905"/>
      <c r="AB37" s="339"/>
      <c r="AC37" s="150"/>
      <c r="AD37" s="84"/>
      <c r="AE37" s="271"/>
      <c r="AF37" s="204"/>
      <c r="AG37" s="126"/>
      <c r="AH37" s="323"/>
      <c r="AI37" s="150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 hidden="1">
      <c r="A38" s="87"/>
      <c r="B38" s="141"/>
      <c r="C38" s="83"/>
      <c r="D38" s="84"/>
      <c r="E38" s="149"/>
      <c r="F38" s="271"/>
      <c r="G38" s="84"/>
      <c r="H38" s="84"/>
      <c r="I38" s="83"/>
      <c r="J38" s="83">
        <f t="shared" si="4"/>
        <v>0</v>
      </c>
      <c r="K38" s="84"/>
      <c r="L38" s="84"/>
      <c r="M38" s="84"/>
      <c r="N38" s="84"/>
      <c r="O38" s="84"/>
      <c r="P38" s="84"/>
      <c r="Q38" s="149"/>
      <c r="R38" s="271"/>
      <c r="S38" s="271"/>
      <c r="T38" s="271">
        <f t="shared" si="8"/>
        <v>0</v>
      </c>
      <c r="U38" s="271"/>
      <c r="V38" s="179"/>
      <c r="W38" s="86">
        <f t="shared" si="7"/>
        <v>0</v>
      </c>
      <c r="X38" s="84"/>
      <c r="Y38" s="179"/>
      <c r="Z38" s="830"/>
      <c r="AA38" s="905"/>
      <c r="AB38" s="339"/>
      <c r="AC38" s="150"/>
      <c r="AD38" s="84"/>
      <c r="AE38" s="271"/>
      <c r="AF38" s="204"/>
      <c r="AG38" s="126"/>
      <c r="AH38" s="323"/>
      <c r="AI38" s="150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 hidden="1">
      <c r="A39" s="87"/>
      <c r="B39" s="141"/>
      <c r="C39" s="83"/>
      <c r="D39" s="84"/>
      <c r="E39" s="149"/>
      <c r="F39" s="271"/>
      <c r="G39" s="84"/>
      <c r="H39" s="84"/>
      <c r="I39" s="83"/>
      <c r="J39" s="83">
        <f t="shared" si="4"/>
        <v>0</v>
      </c>
      <c r="K39" s="84"/>
      <c r="L39" s="84"/>
      <c r="M39" s="84"/>
      <c r="N39" s="84"/>
      <c r="O39" s="84"/>
      <c r="P39" s="84"/>
      <c r="Q39" s="149"/>
      <c r="R39" s="271"/>
      <c r="S39" s="271"/>
      <c r="T39" s="271">
        <f t="shared" si="8"/>
        <v>0</v>
      </c>
      <c r="U39" s="271"/>
      <c r="V39" s="179"/>
      <c r="W39" s="86">
        <f t="shared" si="7"/>
        <v>0</v>
      </c>
      <c r="X39" s="84"/>
      <c r="Y39" s="179"/>
      <c r="Z39" s="830"/>
      <c r="AA39" s="905"/>
      <c r="AB39" s="339"/>
      <c r="AC39" s="150"/>
      <c r="AD39" s="84"/>
      <c r="AE39" s="271"/>
      <c r="AF39" s="204"/>
      <c r="AG39" s="126"/>
      <c r="AH39" s="323"/>
      <c r="AI39" s="150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 hidden="1">
      <c r="A40" s="87"/>
      <c r="B40" s="141"/>
      <c r="C40" s="83"/>
      <c r="D40" s="84"/>
      <c r="E40" s="149"/>
      <c r="F40" s="271"/>
      <c r="G40" s="84"/>
      <c r="H40" s="84"/>
      <c r="I40" s="83"/>
      <c r="J40" s="83">
        <f t="shared" si="4"/>
        <v>0</v>
      </c>
      <c r="K40" s="84"/>
      <c r="L40" s="84"/>
      <c r="M40" s="84"/>
      <c r="N40" s="84"/>
      <c r="O40" s="84"/>
      <c r="P40" s="84"/>
      <c r="Q40" s="149"/>
      <c r="R40" s="271"/>
      <c r="S40" s="271"/>
      <c r="T40" s="271">
        <f t="shared" si="8"/>
        <v>0</v>
      </c>
      <c r="U40" s="271"/>
      <c r="V40" s="179"/>
      <c r="W40" s="86">
        <f t="shared" si="7"/>
        <v>0</v>
      </c>
      <c r="X40" s="84"/>
      <c r="Y40" s="179"/>
      <c r="Z40" s="830"/>
      <c r="AA40" s="905"/>
      <c r="AB40" s="339"/>
      <c r="AC40" s="150"/>
      <c r="AD40" s="84"/>
      <c r="AE40" s="271"/>
      <c r="AF40" s="204"/>
      <c r="AG40" s="126"/>
      <c r="AH40" s="323"/>
      <c r="AI40" s="150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 hidden="1">
      <c r="A41" s="87"/>
      <c r="B41" s="141"/>
      <c r="C41" s="83"/>
      <c r="D41" s="84"/>
      <c r="E41" s="149"/>
      <c r="F41" s="271"/>
      <c r="G41" s="84"/>
      <c r="H41" s="84"/>
      <c r="I41" s="83"/>
      <c r="J41" s="83">
        <f t="shared" si="4"/>
        <v>0</v>
      </c>
      <c r="K41" s="84"/>
      <c r="L41" s="84"/>
      <c r="M41" s="84"/>
      <c r="N41" s="84"/>
      <c r="O41" s="84"/>
      <c r="P41" s="84"/>
      <c r="Q41" s="149"/>
      <c r="R41" s="271"/>
      <c r="S41" s="271"/>
      <c r="T41" s="271">
        <f t="shared" si="8"/>
        <v>0</v>
      </c>
      <c r="U41" s="271"/>
      <c r="V41" s="179"/>
      <c r="W41" s="86">
        <f t="shared" si="7"/>
        <v>0</v>
      </c>
      <c r="X41" s="84"/>
      <c r="Y41" s="179"/>
      <c r="Z41" s="830"/>
      <c r="AA41" s="905"/>
      <c r="AB41" s="339"/>
      <c r="AC41" s="150"/>
      <c r="AD41" s="84"/>
      <c r="AE41" s="271"/>
      <c r="AF41" s="204"/>
      <c r="AG41" s="126"/>
      <c r="AH41" s="323"/>
      <c r="AI41" s="150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hidden="1" thickBot="1">
      <c r="A42" s="87"/>
      <c r="B42" s="141"/>
      <c r="C42" s="83"/>
      <c r="D42" s="84"/>
      <c r="E42" s="149"/>
      <c r="F42" s="271"/>
      <c r="G42" s="84"/>
      <c r="H42" s="84"/>
      <c r="I42" s="83"/>
      <c r="J42" s="83">
        <f>K42+O42+P42+Q42+R42</f>
        <v>0</v>
      </c>
      <c r="K42" s="84"/>
      <c r="L42" s="84"/>
      <c r="M42" s="84"/>
      <c r="N42" s="84"/>
      <c r="O42" s="84"/>
      <c r="P42" s="84"/>
      <c r="Q42" s="149"/>
      <c r="R42" s="271"/>
      <c r="S42" s="271"/>
      <c r="T42" s="271">
        <f t="shared" si="8"/>
        <v>0</v>
      </c>
      <c r="U42" s="271"/>
      <c r="V42" s="179"/>
      <c r="W42" s="86">
        <f>J42+U42</f>
        <v>0</v>
      </c>
      <c r="X42" s="84"/>
      <c r="Y42" s="179"/>
      <c r="Z42" s="830"/>
      <c r="AA42" s="905"/>
      <c r="AB42" s="339"/>
      <c r="AC42" s="150"/>
      <c r="AD42" s="84"/>
      <c r="AE42" s="271"/>
      <c r="AF42" s="204"/>
      <c r="AG42" s="126"/>
      <c r="AH42" s="323"/>
      <c r="AI42" s="150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96"/>
      <c r="B43" s="31" t="s">
        <v>34</v>
      </c>
      <c r="C43" s="76">
        <f aca="true" t="shared" si="9" ref="C43:V43">SUM(C30:C42)</f>
        <v>0</v>
      </c>
      <c r="D43" s="77">
        <f t="shared" si="9"/>
        <v>0</v>
      </c>
      <c r="E43" s="117">
        <f>SUM(E30:E42)</f>
        <v>0</v>
      </c>
      <c r="F43" s="119">
        <f>SUM(F30:F42)</f>
        <v>0</v>
      </c>
      <c r="G43" s="77">
        <f>SUM(G30:G42)</f>
        <v>0</v>
      </c>
      <c r="H43" s="77">
        <f t="shared" si="9"/>
        <v>0</v>
      </c>
      <c r="I43" s="76">
        <f t="shared" si="9"/>
        <v>0</v>
      </c>
      <c r="J43" s="76">
        <f t="shared" si="9"/>
        <v>-220</v>
      </c>
      <c r="K43" s="77">
        <f t="shared" si="9"/>
        <v>-162</v>
      </c>
      <c r="L43" s="77">
        <f t="shared" si="9"/>
        <v>-162</v>
      </c>
      <c r="M43" s="77"/>
      <c r="N43" s="77">
        <f t="shared" si="9"/>
        <v>0</v>
      </c>
      <c r="O43" s="77">
        <f t="shared" si="9"/>
        <v>-56</v>
      </c>
      <c r="P43" s="77">
        <f t="shared" si="9"/>
        <v>-2</v>
      </c>
      <c r="Q43" s="117">
        <f t="shared" si="9"/>
        <v>0</v>
      </c>
      <c r="R43" s="119">
        <f t="shared" si="9"/>
        <v>0</v>
      </c>
      <c r="S43" s="119">
        <f t="shared" si="9"/>
        <v>0</v>
      </c>
      <c r="T43" s="119">
        <f t="shared" si="9"/>
        <v>30953</v>
      </c>
      <c r="U43" s="119">
        <f t="shared" si="9"/>
        <v>30953</v>
      </c>
      <c r="V43" s="182">
        <f t="shared" si="9"/>
        <v>0</v>
      </c>
      <c r="W43" s="811">
        <f>U43+J43</f>
        <v>30733</v>
      </c>
      <c r="X43" s="77">
        <f aca="true" t="shared" si="10" ref="X43:AC43">SUM(X30:X42)</f>
        <v>0</v>
      </c>
      <c r="Y43" s="182">
        <f t="shared" si="10"/>
        <v>0</v>
      </c>
      <c r="Z43" s="887">
        <f t="shared" si="10"/>
        <v>30733</v>
      </c>
      <c r="AA43" s="904">
        <f t="shared" si="10"/>
        <v>0</v>
      </c>
      <c r="AB43" s="172">
        <f t="shared" si="10"/>
        <v>-162</v>
      </c>
      <c r="AC43" s="289">
        <f t="shared" si="10"/>
        <v>0</v>
      </c>
      <c r="AD43" s="77"/>
      <c r="AE43" s="119"/>
      <c r="AF43" s="399"/>
      <c r="AG43" s="392"/>
      <c r="AH43" s="325"/>
      <c r="AI43" s="289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1126">
        <v>3</v>
      </c>
      <c r="B44" s="141" t="s">
        <v>182</v>
      </c>
      <c r="C44" s="89">
        <f>D44+E44+F44+G44+H44</f>
        <v>0</v>
      </c>
      <c r="D44" s="90"/>
      <c r="E44" s="848"/>
      <c r="F44" s="185"/>
      <c r="G44" s="90"/>
      <c r="H44" s="90"/>
      <c r="I44" s="89"/>
      <c r="J44" s="846">
        <f aca="true" t="shared" si="11" ref="J44:J55">K44+O44+P44+Q44+R44+S44</f>
        <v>2850</v>
      </c>
      <c r="K44" s="847">
        <f>L44+N44</f>
        <v>0</v>
      </c>
      <c r="L44" s="90"/>
      <c r="M44" s="90"/>
      <c r="N44" s="90"/>
      <c r="O44" s="90"/>
      <c r="P44" s="90"/>
      <c r="Q44" s="152"/>
      <c r="R44" s="849">
        <v>2850</v>
      </c>
      <c r="S44" s="849"/>
      <c r="T44" s="849">
        <f aca="true" t="shared" si="12" ref="T44:T55">S44+U44</f>
        <v>0</v>
      </c>
      <c r="U44" s="849"/>
      <c r="V44" s="850"/>
      <c r="W44" s="851">
        <f>J44+U44+V44</f>
        <v>2850</v>
      </c>
      <c r="X44" s="847"/>
      <c r="Y44" s="850"/>
      <c r="Z44" s="910">
        <v>2850</v>
      </c>
      <c r="AA44" s="911"/>
      <c r="AB44" s="852"/>
      <c r="AC44" s="153"/>
      <c r="AD44" s="90"/>
      <c r="AE44" s="185"/>
      <c r="AF44" s="400"/>
      <c r="AG44" s="393"/>
      <c r="AH44" s="327"/>
      <c r="AI44" s="153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thickBot="1">
      <c r="A45" s="1307">
        <v>1</v>
      </c>
      <c r="B45" s="1325" t="s">
        <v>184</v>
      </c>
      <c r="C45" s="935">
        <f aca="true" t="shared" si="13" ref="C45:C55">D45+H45</f>
        <v>0</v>
      </c>
      <c r="D45" s="1334"/>
      <c r="E45" s="1335"/>
      <c r="F45" s="1336"/>
      <c r="G45" s="1334"/>
      <c r="H45" s="1334"/>
      <c r="I45" s="935"/>
      <c r="J45" s="837">
        <f t="shared" si="11"/>
        <v>21000</v>
      </c>
      <c r="K45" s="93">
        <f>L45+N45</f>
        <v>0</v>
      </c>
      <c r="L45" s="93"/>
      <c r="M45" s="93"/>
      <c r="N45" s="93"/>
      <c r="O45" s="93"/>
      <c r="P45" s="93"/>
      <c r="Q45" s="154"/>
      <c r="R45" s="406"/>
      <c r="S45" s="838">
        <v>21000</v>
      </c>
      <c r="T45" s="838">
        <f t="shared" si="12"/>
        <v>0</v>
      </c>
      <c r="U45" s="838">
        <v>-21000</v>
      </c>
      <c r="V45" s="840"/>
      <c r="W45" s="637">
        <f aca="true" t="shared" si="14" ref="W45:W55">J45+U45+V45</f>
        <v>0</v>
      </c>
      <c r="X45" s="611"/>
      <c r="Y45" s="443"/>
      <c r="Z45" s="885"/>
      <c r="AA45" s="912"/>
      <c r="AB45" s="605"/>
      <c r="AC45" s="155"/>
      <c r="AD45" s="93"/>
      <c r="AE45" s="186"/>
      <c r="AF45" s="401"/>
      <c r="AG45" s="394"/>
      <c r="AH45" s="328"/>
      <c r="AI45" s="155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 hidden="1">
      <c r="A46" s="171">
        <v>3</v>
      </c>
      <c r="B46" s="140"/>
      <c r="C46" s="92">
        <f t="shared" si="13"/>
        <v>0</v>
      </c>
      <c r="D46" s="93"/>
      <c r="E46" s="154"/>
      <c r="F46" s="186"/>
      <c r="G46" s="93"/>
      <c r="H46" s="93"/>
      <c r="I46" s="92"/>
      <c r="J46" s="839">
        <f t="shared" si="11"/>
        <v>0</v>
      </c>
      <c r="K46" s="93"/>
      <c r="L46" s="93"/>
      <c r="M46" s="93"/>
      <c r="N46" s="93"/>
      <c r="O46" s="93"/>
      <c r="P46" s="93"/>
      <c r="Q46" s="154"/>
      <c r="R46" s="406"/>
      <c r="S46" s="406"/>
      <c r="T46" s="406">
        <f t="shared" si="12"/>
        <v>0</v>
      </c>
      <c r="U46" s="406"/>
      <c r="V46" s="443"/>
      <c r="W46" s="686">
        <f t="shared" si="14"/>
        <v>0</v>
      </c>
      <c r="X46" s="611"/>
      <c r="Y46" s="443"/>
      <c r="Z46" s="885"/>
      <c r="AA46" s="912"/>
      <c r="AB46" s="605"/>
      <c r="AC46" s="155"/>
      <c r="AD46" s="93"/>
      <c r="AE46" s="186"/>
      <c r="AF46" s="401"/>
      <c r="AG46" s="394"/>
      <c r="AH46" s="328"/>
      <c r="AI46" s="155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 hidden="1">
      <c r="A47" s="82">
        <v>3</v>
      </c>
      <c r="B47" s="140"/>
      <c r="C47" s="92">
        <f t="shared" si="13"/>
        <v>0</v>
      </c>
      <c r="D47" s="93"/>
      <c r="E47" s="154"/>
      <c r="F47" s="186"/>
      <c r="G47" s="93"/>
      <c r="H47" s="93"/>
      <c r="I47" s="92"/>
      <c r="J47" s="839">
        <f t="shared" si="11"/>
        <v>0</v>
      </c>
      <c r="K47" s="611"/>
      <c r="L47" s="93"/>
      <c r="M47" s="93"/>
      <c r="N47" s="93"/>
      <c r="O47" s="93"/>
      <c r="P47" s="93"/>
      <c r="Q47" s="154"/>
      <c r="R47" s="186"/>
      <c r="S47" s="186"/>
      <c r="T47" s="406">
        <f t="shared" si="12"/>
        <v>0</v>
      </c>
      <c r="U47" s="406"/>
      <c r="V47" s="443"/>
      <c r="W47" s="686">
        <f t="shared" si="14"/>
        <v>0</v>
      </c>
      <c r="X47" s="93"/>
      <c r="Y47" s="446"/>
      <c r="Z47" s="889"/>
      <c r="AA47" s="873"/>
      <c r="AB47" s="341"/>
      <c r="AC47" s="155"/>
      <c r="AD47" s="93"/>
      <c r="AE47" s="186"/>
      <c r="AF47" s="401"/>
      <c r="AG47" s="394"/>
      <c r="AH47" s="328"/>
      <c r="AI47" s="155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 hidden="1">
      <c r="A48" s="187">
        <v>1</v>
      </c>
      <c r="B48" s="140"/>
      <c r="C48" s="92">
        <f t="shared" si="13"/>
        <v>0</v>
      </c>
      <c r="D48" s="93"/>
      <c r="E48" s="154"/>
      <c r="F48" s="186"/>
      <c r="G48" s="93"/>
      <c r="H48" s="93"/>
      <c r="I48" s="92"/>
      <c r="J48" s="839">
        <f t="shared" si="11"/>
        <v>0</v>
      </c>
      <c r="K48" s="611"/>
      <c r="L48" s="93"/>
      <c r="M48" s="93"/>
      <c r="N48" s="93"/>
      <c r="O48" s="93"/>
      <c r="P48" s="93"/>
      <c r="Q48" s="154"/>
      <c r="R48" s="186"/>
      <c r="S48" s="186"/>
      <c r="T48" s="406">
        <f t="shared" si="12"/>
        <v>0</v>
      </c>
      <c r="U48" s="406"/>
      <c r="V48" s="443"/>
      <c r="W48" s="686">
        <f t="shared" si="14"/>
        <v>0</v>
      </c>
      <c r="X48" s="93"/>
      <c r="Y48" s="446"/>
      <c r="Z48" s="889"/>
      <c r="AA48" s="873"/>
      <c r="AB48" s="341"/>
      <c r="AC48" s="155"/>
      <c r="AD48" s="93"/>
      <c r="AE48" s="186"/>
      <c r="AF48" s="401"/>
      <c r="AG48" s="394"/>
      <c r="AH48" s="328"/>
      <c r="AI48" s="155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 hidden="1">
      <c r="A49" s="187">
        <v>1</v>
      </c>
      <c r="B49" s="140"/>
      <c r="C49" s="92">
        <f t="shared" si="13"/>
        <v>0</v>
      </c>
      <c r="D49" s="93"/>
      <c r="E49" s="154"/>
      <c r="F49" s="186"/>
      <c r="G49" s="93"/>
      <c r="H49" s="93"/>
      <c r="I49" s="92"/>
      <c r="J49" s="839">
        <f t="shared" si="11"/>
        <v>0</v>
      </c>
      <c r="K49" s="611">
        <f>L49+N49</f>
        <v>0</v>
      </c>
      <c r="L49" s="93"/>
      <c r="M49" s="93"/>
      <c r="N49" s="93"/>
      <c r="O49" s="93"/>
      <c r="P49" s="93"/>
      <c r="Q49" s="154"/>
      <c r="R49" s="186"/>
      <c r="S49" s="186"/>
      <c r="T49" s="406">
        <f t="shared" si="12"/>
        <v>0</v>
      </c>
      <c r="U49" s="406"/>
      <c r="V49" s="443"/>
      <c r="W49" s="686">
        <f t="shared" si="14"/>
        <v>0</v>
      </c>
      <c r="X49" s="93"/>
      <c r="Y49" s="446"/>
      <c r="Z49" s="889"/>
      <c r="AA49" s="873"/>
      <c r="AB49" s="341"/>
      <c r="AC49" s="155"/>
      <c r="AD49" s="93"/>
      <c r="AE49" s="186"/>
      <c r="AF49" s="401"/>
      <c r="AG49" s="394"/>
      <c r="AH49" s="328"/>
      <c r="AI49" s="155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 hidden="1">
      <c r="A50" s="171">
        <v>3</v>
      </c>
      <c r="B50" s="140"/>
      <c r="C50" s="92">
        <f t="shared" si="13"/>
        <v>0</v>
      </c>
      <c r="D50" s="93"/>
      <c r="E50" s="154"/>
      <c r="F50" s="186"/>
      <c r="G50" s="93"/>
      <c r="H50" s="93"/>
      <c r="I50" s="92"/>
      <c r="J50" s="839">
        <f t="shared" si="11"/>
        <v>0</v>
      </c>
      <c r="K50" s="611"/>
      <c r="L50" s="93"/>
      <c r="M50" s="93"/>
      <c r="N50" s="93"/>
      <c r="O50" s="93"/>
      <c r="P50" s="93"/>
      <c r="Q50" s="154"/>
      <c r="R50" s="186"/>
      <c r="S50" s="186"/>
      <c r="T50" s="406">
        <f t="shared" si="12"/>
        <v>0</v>
      </c>
      <c r="U50" s="406"/>
      <c r="V50" s="443"/>
      <c r="W50" s="686">
        <f t="shared" si="14"/>
        <v>0</v>
      </c>
      <c r="X50" s="93"/>
      <c r="Y50" s="446"/>
      <c r="Z50" s="889"/>
      <c r="AA50" s="873"/>
      <c r="AB50" s="341"/>
      <c r="AC50" s="155"/>
      <c r="AD50" s="93"/>
      <c r="AE50" s="186"/>
      <c r="AF50" s="401"/>
      <c r="AG50" s="394"/>
      <c r="AH50" s="328"/>
      <c r="AI50" s="155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 hidden="1">
      <c r="A51" s="171">
        <v>3</v>
      </c>
      <c r="B51" s="140"/>
      <c r="C51" s="92">
        <f t="shared" si="13"/>
        <v>0</v>
      </c>
      <c r="D51" s="93"/>
      <c r="E51" s="154"/>
      <c r="F51" s="186"/>
      <c r="G51" s="93"/>
      <c r="H51" s="93"/>
      <c r="I51" s="92"/>
      <c r="J51" s="839">
        <f t="shared" si="11"/>
        <v>0</v>
      </c>
      <c r="K51" s="611"/>
      <c r="L51" s="93"/>
      <c r="M51" s="93"/>
      <c r="N51" s="93"/>
      <c r="O51" s="93"/>
      <c r="P51" s="93"/>
      <c r="Q51" s="154"/>
      <c r="R51" s="186"/>
      <c r="S51" s="186"/>
      <c r="T51" s="406">
        <f t="shared" si="12"/>
        <v>0</v>
      </c>
      <c r="U51" s="406"/>
      <c r="V51" s="443"/>
      <c r="W51" s="686">
        <f t="shared" si="14"/>
        <v>0</v>
      </c>
      <c r="X51" s="93"/>
      <c r="Y51" s="446"/>
      <c r="Z51" s="889"/>
      <c r="AA51" s="873"/>
      <c r="AB51" s="341"/>
      <c r="AC51" s="155"/>
      <c r="AD51" s="93"/>
      <c r="AE51" s="186"/>
      <c r="AF51" s="401"/>
      <c r="AG51" s="394"/>
      <c r="AH51" s="328"/>
      <c r="AI51" s="155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2.75" hidden="1">
      <c r="A52" s="171">
        <v>3</v>
      </c>
      <c r="B52" s="140"/>
      <c r="C52" s="92">
        <f t="shared" si="13"/>
        <v>0</v>
      </c>
      <c r="D52" s="93"/>
      <c r="E52" s="154"/>
      <c r="F52" s="186"/>
      <c r="G52" s="93"/>
      <c r="H52" s="93"/>
      <c r="I52" s="92"/>
      <c r="J52" s="839">
        <f t="shared" si="11"/>
        <v>0</v>
      </c>
      <c r="K52" s="611"/>
      <c r="L52" s="93"/>
      <c r="M52" s="93"/>
      <c r="N52" s="93"/>
      <c r="O52" s="93"/>
      <c r="P52" s="93"/>
      <c r="Q52" s="154"/>
      <c r="R52" s="186"/>
      <c r="S52" s="186"/>
      <c r="T52" s="406">
        <f t="shared" si="12"/>
        <v>0</v>
      </c>
      <c r="U52" s="406"/>
      <c r="V52" s="443"/>
      <c r="W52" s="686">
        <f t="shared" si="14"/>
        <v>0</v>
      </c>
      <c r="X52" s="93"/>
      <c r="Y52" s="446"/>
      <c r="Z52" s="889"/>
      <c r="AA52" s="873"/>
      <c r="AB52" s="341"/>
      <c r="AC52" s="155"/>
      <c r="AD52" s="93"/>
      <c r="AE52" s="186"/>
      <c r="AF52" s="401"/>
      <c r="AG52" s="394"/>
      <c r="AH52" s="328"/>
      <c r="AI52" s="155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 hidden="1">
      <c r="A53" s="171">
        <v>3</v>
      </c>
      <c r="B53" s="140"/>
      <c r="C53" s="92"/>
      <c r="D53" s="93"/>
      <c r="E53" s="154"/>
      <c r="F53" s="186"/>
      <c r="G53" s="93"/>
      <c r="H53" s="93"/>
      <c r="I53" s="92"/>
      <c r="J53" s="839">
        <f t="shared" si="11"/>
        <v>0</v>
      </c>
      <c r="K53" s="611">
        <f>L53+N53</f>
        <v>0</v>
      </c>
      <c r="L53" s="93"/>
      <c r="M53" s="93"/>
      <c r="N53" s="93"/>
      <c r="O53" s="93"/>
      <c r="P53" s="93"/>
      <c r="Q53" s="154"/>
      <c r="R53" s="186"/>
      <c r="S53" s="186"/>
      <c r="T53" s="406">
        <f t="shared" si="12"/>
        <v>0</v>
      </c>
      <c r="U53" s="406"/>
      <c r="V53" s="443"/>
      <c r="W53" s="686">
        <f t="shared" si="14"/>
        <v>0</v>
      </c>
      <c r="X53" s="93"/>
      <c r="Y53" s="446"/>
      <c r="Z53" s="889"/>
      <c r="AA53" s="873"/>
      <c r="AB53" s="341"/>
      <c r="AC53" s="155"/>
      <c r="AD53" s="93"/>
      <c r="AE53" s="186"/>
      <c r="AF53" s="401"/>
      <c r="AG53" s="394"/>
      <c r="AH53" s="328"/>
      <c r="AI53" s="155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 hidden="1">
      <c r="A54" s="171">
        <v>3</v>
      </c>
      <c r="B54" s="140"/>
      <c r="C54" s="92"/>
      <c r="D54" s="93"/>
      <c r="E54" s="154"/>
      <c r="F54" s="186"/>
      <c r="G54" s="93"/>
      <c r="H54" s="93"/>
      <c r="I54" s="92"/>
      <c r="J54" s="839">
        <f t="shared" si="11"/>
        <v>0</v>
      </c>
      <c r="K54" s="611"/>
      <c r="L54" s="93"/>
      <c r="M54" s="93"/>
      <c r="N54" s="93"/>
      <c r="O54" s="93"/>
      <c r="P54" s="93"/>
      <c r="Q54" s="154"/>
      <c r="R54" s="186"/>
      <c r="S54" s="186"/>
      <c r="T54" s="406">
        <f t="shared" si="12"/>
        <v>0</v>
      </c>
      <c r="U54" s="406"/>
      <c r="V54" s="443"/>
      <c r="W54" s="686">
        <f t="shared" si="14"/>
        <v>0</v>
      </c>
      <c r="X54" s="93"/>
      <c r="Y54" s="446"/>
      <c r="Z54" s="889"/>
      <c r="AA54" s="873"/>
      <c r="AB54" s="341"/>
      <c r="AC54" s="155"/>
      <c r="AD54" s="93"/>
      <c r="AE54" s="186"/>
      <c r="AF54" s="401"/>
      <c r="AG54" s="394"/>
      <c r="AH54" s="328"/>
      <c r="AI54" s="155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3.5" hidden="1" thickBot="1">
      <c r="A55" s="82">
        <v>3</v>
      </c>
      <c r="B55" s="140"/>
      <c r="C55" s="92">
        <f t="shared" si="13"/>
        <v>0</v>
      </c>
      <c r="D55" s="93"/>
      <c r="E55" s="154"/>
      <c r="F55" s="186"/>
      <c r="G55" s="93"/>
      <c r="H55" s="93"/>
      <c r="I55" s="92"/>
      <c r="J55" s="839">
        <f t="shared" si="11"/>
        <v>0</v>
      </c>
      <c r="K55" s="611"/>
      <c r="L55" s="93"/>
      <c r="M55" s="93"/>
      <c r="N55" s="93"/>
      <c r="O55" s="93"/>
      <c r="P55" s="93"/>
      <c r="Q55" s="154"/>
      <c r="R55" s="186"/>
      <c r="S55" s="186"/>
      <c r="T55" s="406">
        <f t="shared" si="12"/>
        <v>0</v>
      </c>
      <c r="U55" s="406"/>
      <c r="V55" s="443"/>
      <c r="W55" s="686">
        <f t="shared" si="14"/>
        <v>0</v>
      </c>
      <c r="X55" s="93"/>
      <c r="Y55" s="446"/>
      <c r="Z55" s="889"/>
      <c r="AA55" s="873"/>
      <c r="AB55" s="341"/>
      <c r="AC55" s="155"/>
      <c r="AD55" s="93"/>
      <c r="AE55" s="186"/>
      <c r="AF55" s="401"/>
      <c r="AG55" s="394"/>
      <c r="AH55" s="328"/>
      <c r="AI55" s="155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6" ht="13.5" thickBot="1">
      <c r="A56" s="96"/>
      <c r="B56" s="31" t="s">
        <v>35</v>
      </c>
      <c r="C56" s="71">
        <f aca="true" t="shared" si="15" ref="C56:X56">SUM(C44:C55)</f>
        <v>0</v>
      </c>
      <c r="D56" s="71">
        <f t="shared" si="15"/>
        <v>0</v>
      </c>
      <c r="E56" s="116">
        <f>SUM(E44:E55)</f>
        <v>0</v>
      </c>
      <c r="F56" s="73">
        <f>SUM(F44:F55)</f>
        <v>0</v>
      </c>
      <c r="G56" s="71">
        <f>SUM(G44:G55)</f>
        <v>0</v>
      </c>
      <c r="H56" s="71">
        <f>SUM(H44:H55)</f>
        <v>0</v>
      </c>
      <c r="I56" s="71">
        <f t="shared" si="15"/>
        <v>0</v>
      </c>
      <c r="J56" s="71">
        <f t="shared" si="15"/>
        <v>23850</v>
      </c>
      <c r="K56" s="71">
        <f t="shared" si="15"/>
        <v>0</v>
      </c>
      <c r="L56" s="71">
        <f t="shared" si="15"/>
        <v>0</v>
      </c>
      <c r="M56" s="71"/>
      <c r="N56" s="71">
        <f t="shared" si="15"/>
        <v>0</v>
      </c>
      <c r="O56" s="71">
        <f t="shared" si="15"/>
        <v>0</v>
      </c>
      <c r="P56" s="71">
        <f t="shared" si="15"/>
        <v>0</v>
      </c>
      <c r="Q56" s="116">
        <f t="shared" si="15"/>
        <v>0</v>
      </c>
      <c r="R56" s="73">
        <f t="shared" si="15"/>
        <v>2850</v>
      </c>
      <c r="S56" s="73">
        <f t="shared" si="15"/>
        <v>21000</v>
      </c>
      <c r="T56" s="73">
        <f t="shared" si="15"/>
        <v>0</v>
      </c>
      <c r="U56" s="73">
        <f t="shared" si="15"/>
        <v>-21000</v>
      </c>
      <c r="V56" s="151">
        <f t="shared" si="15"/>
        <v>0</v>
      </c>
      <c r="W56" s="74">
        <f t="shared" si="15"/>
        <v>2850</v>
      </c>
      <c r="X56" s="72">
        <f t="shared" si="15"/>
        <v>0</v>
      </c>
      <c r="Y56" s="151">
        <f>SUM(Y44:Y55)</f>
        <v>0</v>
      </c>
      <c r="Z56" s="890">
        <f>SUM(Z44:Z55)</f>
        <v>2850</v>
      </c>
      <c r="AA56" s="74">
        <f>SUM(AA44:AA55)</f>
        <v>0</v>
      </c>
      <c r="AB56" s="79"/>
      <c r="AC56" s="97"/>
      <c r="AD56" s="72"/>
      <c r="AE56" s="73"/>
      <c r="AF56" s="97"/>
      <c r="AG56" s="72"/>
      <c r="AH56" s="151"/>
      <c r="AI56" s="9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1307">
        <v>1</v>
      </c>
      <c r="B57" s="1325" t="s">
        <v>214</v>
      </c>
      <c r="C57" s="89">
        <f aca="true" t="shared" si="16" ref="C57:C69">D57+H57</f>
        <v>0</v>
      </c>
      <c r="D57" s="90"/>
      <c r="E57" s="152"/>
      <c r="F57" s="185"/>
      <c r="G57" s="90"/>
      <c r="H57" s="90"/>
      <c r="I57" s="89"/>
      <c r="J57" s="837">
        <f aca="true" t="shared" si="17" ref="J57:J69">K57+O57+P57+Q57+R57+S57</f>
        <v>5610</v>
      </c>
      <c r="K57" s="1338">
        <f>L57+N57</f>
        <v>0</v>
      </c>
      <c r="L57" s="1374"/>
      <c r="M57" s="1374"/>
      <c r="N57" s="1374"/>
      <c r="O57" s="1374"/>
      <c r="P57" s="1374"/>
      <c r="Q57" s="1375"/>
      <c r="R57" s="953"/>
      <c r="S57" s="953">
        <v>5610</v>
      </c>
      <c r="T57" s="953">
        <f>S57+U57</f>
        <v>0</v>
      </c>
      <c r="U57" s="953">
        <v>-5610</v>
      </c>
      <c r="V57" s="945"/>
      <c r="W57" s="637">
        <f>J57+U57</f>
        <v>0</v>
      </c>
      <c r="X57" s="90"/>
      <c r="Y57" s="445"/>
      <c r="Z57" s="888"/>
      <c r="AA57" s="872"/>
      <c r="AB57" s="340"/>
      <c r="AC57" s="153"/>
      <c r="AD57" s="90"/>
      <c r="AE57" s="185"/>
      <c r="AF57" s="400"/>
      <c r="AG57" s="393"/>
      <c r="AH57" s="327"/>
      <c r="AI57" s="15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3.5" thickBot="1">
      <c r="A58" s="44">
        <v>3</v>
      </c>
      <c r="B58" s="1387" t="s">
        <v>221</v>
      </c>
      <c r="C58" s="92">
        <f t="shared" si="16"/>
        <v>0</v>
      </c>
      <c r="D58" s="99"/>
      <c r="E58" s="181"/>
      <c r="F58" s="290"/>
      <c r="G58" s="99"/>
      <c r="H58" s="99"/>
      <c r="I58" s="98"/>
      <c r="J58" s="839">
        <f t="shared" si="17"/>
        <v>1000</v>
      </c>
      <c r="K58" s="613">
        <f>L58+N58</f>
        <v>0</v>
      </c>
      <c r="L58" s="99"/>
      <c r="M58" s="99"/>
      <c r="N58" s="99"/>
      <c r="O58" s="99"/>
      <c r="P58" s="99"/>
      <c r="Q58" s="181"/>
      <c r="R58" s="380"/>
      <c r="S58" s="380">
        <v>1000</v>
      </c>
      <c r="T58" s="380">
        <f aca="true" t="shared" si="18" ref="T58:T69">S58+U58</f>
        <v>1000</v>
      </c>
      <c r="U58" s="380"/>
      <c r="V58" s="444"/>
      <c r="W58" s="931">
        <f aca="true" t="shared" si="19" ref="W58:W65">J58+U58</f>
        <v>1000</v>
      </c>
      <c r="X58" s="99"/>
      <c r="Y58" s="447"/>
      <c r="Z58" s="883">
        <v>1000</v>
      </c>
      <c r="AA58" s="907"/>
      <c r="AB58" s="342"/>
      <c r="AC58" s="292"/>
      <c r="AD58" s="99"/>
      <c r="AE58" s="290"/>
      <c r="AF58" s="402"/>
      <c r="AG58" s="395"/>
      <c r="AH58" s="329"/>
      <c r="AI58" s="292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 hidden="1">
      <c r="A59" s="44">
        <v>3</v>
      </c>
      <c r="B59" s="48"/>
      <c r="C59" s="92">
        <f t="shared" si="16"/>
        <v>0</v>
      </c>
      <c r="D59" s="99"/>
      <c r="E59" s="181"/>
      <c r="F59" s="290"/>
      <c r="G59" s="99"/>
      <c r="H59" s="99"/>
      <c r="I59" s="98"/>
      <c r="J59" s="839">
        <f t="shared" si="17"/>
        <v>0</v>
      </c>
      <c r="K59" s="613"/>
      <c r="L59" s="99"/>
      <c r="M59" s="99"/>
      <c r="N59" s="99"/>
      <c r="O59" s="99"/>
      <c r="P59" s="99"/>
      <c r="Q59" s="181"/>
      <c r="R59" s="380"/>
      <c r="S59" s="380"/>
      <c r="T59" s="380">
        <f t="shared" si="18"/>
        <v>0</v>
      </c>
      <c r="U59" s="380"/>
      <c r="V59" s="444"/>
      <c r="W59" s="686">
        <f t="shared" si="19"/>
        <v>0</v>
      </c>
      <c r="X59" s="99"/>
      <c r="Y59" s="447"/>
      <c r="Z59" s="883"/>
      <c r="AA59" s="907"/>
      <c r="AB59" s="342"/>
      <c r="AC59" s="292"/>
      <c r="AD59" s="99"/>
      <c r="AE59" s="290"/>
      <c r="AF59" s="402"/>
      <c r="AG59" s="395"/>
      <c r="AH59" s="329"/>
      <c r="AI59" s="292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 hidden="1">
      <c r="A60" s="44">
        <v>3</v>
      </c>
      <c r="B60" s="836"/>
      <c r="C60" s="92">
        <f>D60+H60</f>
        <v>0</v>
      </c>
      <c r="D60" s="99"/>
      <c r="E60" s="181"/>
      <c r="F60" s="290"/>
      <c r="G60" s="99"/>
      <c r="H60" s="99"/>
      <c r="I60" s="98"/>
      <c r="J60" s="837">
        <f t="shared" si="17"/>
        <v>0</v>
      </c>
      <c r="K60" s="613">
        <f>L60+N60</f>
        <v>0</v>
      </c>
      <c r="L60" s="99"/>
      <c r="M60" s="99"/>
      <c r="N60" s="99"/>
      <c r="O60" s="99"/>
      <c r="P60" s="99"/>
      <c r="Q60" s="181"/>
      <c r="R60" s="380"/>
      <c r="S60" s="614"/>
      <c r="T60" s="614">
        <f>S60+U60</f>
        <v>0</v>
      </c>
      <c r="U60" s="614"/>
      <c r="V60" s="945"/>
      <c r="W60" s="637">
        <f>J60+U60</f>
        <v>0</v>
      </c>
      <c r="X60" s="99"/>
      <c r="Y60" s="447"/>
      <c r="Z60" s="891"/>
      <c r="AA60" s="907"/>
      <c r="AB60" s="342"/>
      <c r="AC60" s="292"/>
      <c r="AD60" s="99"/>
      <c r="AE60" s="290"/>
      <c r="AF60" s="402"/>
      <c r="AG60" s="395"/>
      <c r="AH60" s="329"/>
      <c r="AI60" s="292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 hidden="1">
      <c r="A61" s="188">
        <v>3</v>
      </c>
      <c r="B61" s="48"/>
      <c r="C61" s="92">
        <f>D61+H61</f>
        <v>0</v>
      </c>
      <c r="D61" s="99"/>
      <c r="E61" s="181"/>
      <c r="F61" s="290"/>
      <c r="G61" s="99"/>
      <c r="H61" s="99"/>
      <c r="I61" s="98"/>
      <c r="J61" s="839">
        <f t="shared" si="17"/>
        <v>0</v>
      </c>
      <c r="K61" s="613"/>
      <c r="L61" s="99"/>
      <c r="M61" s="99"/>
      <c r="N61" s="99"/>
      <c r="O61" s="99"/>
      <c r="P61" s="99"/>
      <c r="Q61" s="181"/>
      <c r="R61" s="380"/>
      <c r="S61" s="380"/>
      <c r="T61" s="380">
        <f>S61+U61</f>
        <v>0</v>
      </c>
      <c r="U61" s="380"/>
      <c r="V61" s="444"/>
      <c r="W61" s="686">
        <f>J61+U61</f>
        <v>0</v>
      </c>
      <c r="X61" s="99"/>
      <c r="Y61" s="447"/>
      <c r="Z61" s="891"/>
      <c r="AA61" s="907"/>
      <c r="AB61" s="342"/>
      <c r="AC61" s="292"/>
      <c r="AD61" s="99"/>
      <c r="AE61" s="290"/>
      <c r="AF61" s="402"/>
      <c r="AG61" s="395"/>
      <c r="AH61" s="329"/>
      <c r="AI61" s="292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 hidden="1">
      <c r="A62" s="44">
        <v>3</v>
      </c>
      <c r="B62" s="158"/>
      <c r="C62" s="92">
        <f>D62+H62</f>
        <v>0</v>
      </c>
      <c r="D62" s="94"/>
      <c r="E62" s="181"/>
      <c r="F62" s="290"/>
      <c r="G62" s="99"/>
      <c r="H62" s="99"/>
      <c r="I62" s="98"/>
      <c r="J62" s="839">
        <f t="shared" si="17"/>
        <v>0</v>
      </c>
      <c r="K62" s="613">
        <f>L62+N62</f>
        <v>0</v>
      </c>
      <c r="L62" s="99"/>
      <c r="M62" s="99"/>
      <c r="N62" s="99"/>
      <c r="O62" s="99"/>
      <c r="P62" s="99"/>
      <c r="Q62" s="181"/>
      <c r="R62" s="380"/>
      <c r="S62" s="380"/>
      <c r="T62" s="380">
        <f>S62+U62</f>
        <v>0</v>
      </c>
      <c r="U62" s="380"/>
      <c r="V62" s="444"/>
      <c r="W62" s="686">
        <f>J62+U62</f>
        <v>0</v>
      </c>
      <c r="X62" s="99"/>
      <c r="Y62" s="447"/>
      <c r="Z62" s="891"/>
      <c r="AA62" s="907"/>
      <c r="AB62" s="342"/>
      <c r="AC62" s="292"/>
      <c r="AD62" s="99"/>
      <c r="AE62" s="290"/>
      <c r="AF62" s="402"/>
      <c r="AG62" s="395"/>
      <c r="AH62" s="329"/>
      <c r="AI62" s="292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 hidden="1">
      <c r="A63" s="44">
        <v>3</v>
      </c>
      <c r="B63" s="158"/>
      <c r="C63" s="92">
        <f>D63+H63</f>
        <v>0</v>
      </c>
      <c r="D63" s="100"/>
      <c r="E63" s="181"/>
      <c r="F63" s="290"/>
      <c r="G63" s="99"/>
      <c r="H63" s="99"/>
      <c r="I63" s="98"/>
      <c r="J63" s="839">
        <f t="shared" si="17"/>
        <v>0</v>
      </c>
      <c r="K63" s="613"/>
      <c r="L63" s="99"/>
      <c r="M63" s="99"/>
      <c r="N63" s="99"/>
      <c r="O63" s="99"/>
      <c r="P63" s="99"/>
      <c r="Q63" s="181"/>
      <c r="R63" s="380"/>
      <c r="S63" s="380"/>
      <c r="T63" s="380">
        <f>S63+U63</f>
        <v>0</v>
      </c>
      <c r="U63" s="380"/>
      <c r="V63" s="444"/>
      <c r="W63" s="686">
        <f>J63+U63</f>
        <v>0</v>
      </c>
      <c r="X63" s="99"/>
      <c r="Y63" s="447"/>
      <c r="Z63" s="891"/>
      <c r="AA63" s="907"/>
      <c r="AB63" s="342"/>
      <c r="AC63" s="292"/>
      <c r="AD63" s="99"/>
      <c r="AE63" s="290"/>
      <c r="AF63" s="402"/>
      <c r="AG63" s="395"/>
      <c r="AH63" s="329"/>
      <c r="AI63" s="292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 hidden="1">
      <c r="A64" s="44">
        <v>3</v>
      </c>
      <c r="B64" s="158"/>
      <c r="C64" s="92">
        <f t="shared" si="16"/>
        <v>0</v>
      </c>
      <c r="D64" s="100"/>
      <c r="E64" s="181"/>
      <c r="F64" s="290"/>
      <c r="G64" s="99"/>
      <c r="H64" s="99"/>
      <c r="I64" s="98"/>
      <c r="J64" s="839">
        <f t="shared" si="17"/>
        <v>0</v>
      </c>
      <c r="K64" s="613"/>
      <c r="L64" s="99"/>
      <c r="M64" s="99"/>
      <c r="N64" s="99"/>
      <c r="O64" s="99"/>
      <c r="P64" s="99"/>
      <c r="Q64" s="181"/>
      <c r="R64" s="380"/>
      <c r="S64" s="380"/>
      <c r="T64" s="380">
        <f t="shared" si="18"/>
        <v>0</v>
      </c>
      <c r="U64" s="380"/>
      <c r="V64" s="444"/>
      <c r="W64" s="686">
        <f t="shared" si="19"/>
        <v>0</v>
      </c>
      <c r="X64" s="99"/>
      <c r="Y64" s="447"/>
      <c r="Z64" s="891"/>
      <c r="AA64" s="908"/>
      <c r="AB64" s="343"/>
      <c r="AC64" s="292"/>
      <c r="AD64" s="99"/>
      <c r="AE64" s="290"/>
      <c r="AF64" s="403"/>
      <c r="AG64" s="396"/>
      <c r="AH64" s="330"/>
      <c r="AI64" s="292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 hidden="1">
      <c r="A65" s="44">
        <v>3</v>
      </c>
      <c r="B65" s="158"/>
      <c r="C65" s="92">
        <f t="shared" si="16"/>
        <v>0</v>
      </c>
      <c r="D65" s="100"/>
      <c r="E65" s="181"/>
      <c r="F65" s="290"/>
      <c r="G65" s="99"/>
      <c r="H65" s="99"/>
      <c r="I65" s="98"/>
      <c r="J65" s="839">
        <f t="shared" si="17"/>
        <v>0</v>
      </c>
      <c r="K65" s="613"/>
      <c r="L65" s="99"/>
      <c r="M65" s="99"/>
      <c r="N65" s="99"/>
      <c r="O65" s="99"/>
      <c r="P65" s="99"/>
      <c r="Q65" s="181"/>
      <c r="R65" s="380"/>
      <c r="S65" s="380"/>
      <c r="T65" s="380">
        <f t="shared" si="18"/>
        <v>0</v>
      </c>
      <c r="U65" s="380"/>
      <c r="V65" s="444"/>
      <c r="W65" s="686">
        <f t="shared" si="19"/>
        <v>0</v>
      </c>
      <c r="X65" s="99"/>
      <c r="Y65" s="447"/>
      <c r="Z65" s="891"/>
      <c r="AA65" s="907"/>
      <c r="AB65" s="342"/>
      <c r="AC65" s="292"/>
      <c r="AD65" s="99"/>
      <c r="AE65" s="290"/>
      <c r="AF65" s="402"/>
      <c r="AG65" s="395"/>
      <c r="AH65" s="329"/>
      <c r="AI65" s="292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 hidden="1">
      <c r="A66" s="44">
        <v>3</v>
      </c>
      <c r="B66" s="158"/>
      <c r="C66" s="92">
        <f t="shared" si="16"/>
        <v>0</v>
      </c>
      <c r="D66" s="94"/>
      <c r="E66" s="154"/>
      <c r="F66" s="186"/>
      <c r="G66" s="93"/>
      <c r="H66" s="93"/>
      <c r="I66" s="92"/>
      <c r="J66" s="839">
        <f t="shared" si="17"/>
        <v>0</v>
      </c>
      <c r="K66" s="613"/>
      <c r="L66" s="99"/>
      <c r="M66" s="99"/>
      <c r="N66" s="99"/>
      <c r="O66" s="93"/>
      <c r="P66" s="93"/>
      <c r="Q66" s="154"/>
      <c r="R66" s="406"/>
      <c r="S66" s="406"/>
      <c r="T66" s="406">
        <f t="shared" si="18"/>
        <v>0</v>
      </c>
      <c r="U66" s="406"/>
      <c r="V66" s="443"/>
      <c r="W66" s="686">
        <f>J66+U66</f>
        <v>0</v>
      </c>
      <c r="X66" s="93"/>
      <c r="Y66" s="446"/>
      <c r="Z66" s="889"/>
      <c r="AA66" s="873"/>
      <c r="AB66" s="341"/>
      <c r="AC66" s="155"/>
      <c r="AD66" s="93"/>
      <c r="AE66" s="186"/>
      <c r="AF66" s="401"/>
      <c r="AG66" s="394"/>
      <c r="AH66" s="328"/>
      <c r="AI66" s="155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 hidden="1">
      <c r="A67" s="44">
        <v>3</v>
      </c>
      <c r="B67" s="158"/>
      <c r="C67" s="92">
        <f t="shared" si="16"/>
        <v>0</v>
      </c>
      <c r="D67" s="94"/>
      <c r="E67" s="154"/>
      <c r="F67" s="186"/>
      <c r="G67" s="93"/>
      <c r="H67" s="93"/>
      <c r="I67" s="92"/>
      <c r="J67" s="839">
        <f t="shared" si="17"/>
        <v>0</v>
      </c>
      <c r="K67" s="99"/>
      <c r="L67" s="99"/>
      <c r="M67" s="99"/>
      <c r="N67" s="99"/>
      <c r="O67" s="93"/>
      <c r="P67" s="93"/>
      <c r="Q67" s="154"/>
      <c r="R67" s="406"/>
      <c r="S67" s="406"/>
      <c r="T67" s="406">
        <f t="shared" si="18"/>
        <v>0</v>
      </c>
      <c r="U67" s="406"/>
      <c r="V67" s="443"/>
      <c r="W67" s="686">
        <f>J67+U67</f>
        <v>0</v>
      </c>
      <c r="X67" s="93"/>
      <c r="Y67" s="446"/>
      <c r="Z67" s="889"/>
      <c r="AA67" s="873"/>
      <c r="AB67" s="341"/>
      <c r="AC67" s="155"/>
      <c r="AD67" s="93"/>
      <c r="AE67" s="186"/>
      <c r="AF67" s="401"/>
      <c r="AG67" s="394"/>
      <c r="AH67" s="328"/>
      <c r="AI67" s="155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 hidden="1">
      <c r="A68" s="44">
        <v>3</v>
      </c>
      <c r="B68" s="158"/>
      <c r="C68" s="159">
        <f t="shared" si="16"/>
        <v>0</v>
      </c>
      <c r="D68" s="162"/>
      <c r="E68" s="156"/>
      <c r="F68" s="294"/>
      <c r="G68" s="160"/>
      <c r="H68" s="160"/>
      <c r="I68" s="159"/>
      <c r="J68" s="930">
        <f t="shared" si="17"/>
        <v>0</v>
      </c>
      <c r="K68" s="99"/>
      <c r="L68" s="99"/>
      <c r="M68" s="99"/>
      <c r="N68" s="99"/>
      <c r="O68" s="160"/>
      <c r="P68" s="160"/>
      <c r="Q68" s="156"/>
      <c r="R68" s="927"/>
      <c r="S68" s="927"/>
      <c r="T68" s="927">
        <f>U68+S68</f>
        <v>0</v>
      </c>
      <c r="U68" s="927"/>
      <c r="V68" s="933"/>
      <c r="W68" s="934">
        <f>J68+U68</f>
        <v>0</v>
      </c>
      <c r="X68" s="160"/>
      <c r="Y68" s="448"/>
      <c r="Z68" s="892"/>
      <c r="AA68" s="909"/>
      <c r="AB68" s="344"/>
      <c r="AC68" s="157"/>
      <c r="AD68" s="160"/>
      <c r="AE68" s="294"/>
      <c r="AF68" s="404"/>
      <c r="AG68" s="397"/>
      <c r="AH68" s="331"/>
      <c r="AI68" s="157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3.5" hidden="1" thickBot="1">
      <c r="A69" s="44">
        <v>3</v>
      </c>
      <c r="B69" s="158"/>
      <c r="C69" s="159">
        <f t="shared" si="16"/>
        <v>0</v>
      </c>
      <c r="D69" s="162"/>
      <c r="E69" s="156"/>
      <c r="F69" s="294"/>
      <c r="G69" s="160"/>
      <c r="H69" s="160"/>
      <c r="I69" s="159"/>
      <c r="J69" s="159">
        <f t="shared" si="17"/>
        <v>0</v>
      </c>
      <c r="K69" s="161"/>
      <c r="L69" s="161"/>
      <c r="M69" s="161"/>
      <c r="N69" s="161"/>
      <c r="O69" s="160"/>
      <c r="P69" s="160"/>
      <c r="Q69" s="156"/>
      <c r="R69" s="927"/>
      <c r="S69" s="927"/>
      <c r="T69" s="927">
        <f t="shared" si="18"/>
        <v>0</v>
      </c>
      <c r="U69" s="927"/>
      <c r="V69" s="933"/>
      <c r="W69" s="934">
        <f>J69+U69</f>
        <v>0</v>
      </c>
      <c r="X69" s="160"/>
      <c r="Y69" s="448"/>
      <c r="Z69" s="892"/>
      <c r="AA69" s="909"/>
      <c r="AB69" s="344"/>
      <c r="AC69" s="157"/>
      <c r="AD69" s="160"/>
      <c r="AE69" s="294"/>
      <c r="AF69" s="404"/>
      <c r="AG69" s="397"/>
      <c r="AH69" s="331"/>
      <c r="AI69" s="157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3.5" thickBot="1">
      <c r="A70" s="96"/>
      <c r="B70" s="31" t="s">
        <v>36</v>
      </c>
      <c r="C70" s="71">
        <f aca="true" t="shared" si="20" ref="C70:X70">SUM(C57:C69)</f>
        <v>0</v>
      </c>
      <c r="D70" s="79">
        <f t="shared" si="20"/>
        <v>0</v>
      </c>
      <c r="E70" s="116">
        <f>SUM(E57:E69)</f>
        <v>0</v>
      </c>
      <c r="F70" s="73">
        <f>SUM(F57:F69)</f>
        <v>0</v>
      </c>
      <c r="G70" s="71">
        <f>SUM(G57:G69)</f>
        <v>0</v>
      </c>
      <c r="H70" s="71">
        <f t="shared" si="20"/>
        <v>0</v>
      </c>
      <c r="I70" s="71">
        <f t="shared" si="20"/>
        <v>0</v>
      </c>
      <c r="J70" s="71">
        <f t="shared" si="20"/>
        <v>6610</v>
      </c>
      <c r="K70" s="71">
        <f t="shared" si="20"/>
        <v>0</v>
      </c>
      <c r="L70" s="71">
        <f t="shared" si="20"/>
        <v>0</v>
      </c>
      <c r="M70" s="71"/>
      <c r="N70" s="71">
        <f t="shared" si="20"/>
        <v>0</v>
      </c>
      <c r="O70" s="71">
        <f t="shared" si="20"/>
        <v>0</v>
      </c>
      <c r="P70" s="71">
        <f t="shared" si="20"/>
        <v>0</v>
      </c>
      <c r="Q70" s="116">
        <f t="shared" si="20"/>
        <v>0</v>
      </c>
      <c r="R70" s="73">
        <f t="shared" si="20"/>
        <v>0</v>
      </c>
      <c r="S70" s="73">
        <f t="shared" si="20"/>
        <v>6610</v>
      </c>
      <c r="T70" s="73">
        <f t="shared" si="20"/>
        <v>1000</v>
      </c>
      <c r="U70" s="73">
        <f t="shared" si="20"/>
        <v>-5610</v>
      </c>
      <c r="V70" s="151">
        <f t="shared" si="20"/>
        <v>0</v>
      </c>
      <c r="W70" s="74">
        <f t="shared" si="20"/>
        <v>1000</v>
      </c>
      <c r="X70" s="72">
        <f t="shared" si="20"/>
        <v>0</v>
      </c>
      <c r="Y70" s="151">
        <f>SUM(Y57:Y69)</f>
        <v>0</v>
      </c>
      <c r="Z70" s="890">
        <f>SUM(Z57:Z69)</f>
        <v>1000</v>
      </c>
      <c r="AA70" s="74">
        <f>SUM(AA57:AA69)</f>
        <v>0</v>
      </c>
      <c r="AB70" s="79">
        <f>SUM(AB57:AB69)</f>
        <v>0</v>
      </c>
      <c r="AC70" s="97">
        <f>SUM(AC57:AC69)</f>
        <v>0</v>
      </c>
      <c r="AD70" s="72"/>
      <c r="AE70" s="73"/>
      <c r="AF70" s="97"/>
      <c r="AG70" s="72"/>
      <c r="AH70" s="151"/>
      <c r="AI70" s="97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5" ht="13.5" thickBot="1">
      <c r="A71" s="96"/>
      <c r="B71" s="1247" t="s">
        <v>37</v>
      </c>
      <c r="C71" s="76">
        <f aca="true" t="shared" si="21" ref="C71:X71">C29+C43+C56+C70</f>
        <v>-1309</v>
      </c>
      <c r="D71" s="172">
        <f t="shared" si="21"/>
        <v>0</v>
      </c>
      <c r="E71" s="117">
        <f t="shared" si="21"/>
        <v>0</v>
      </c>
      <c r="F71" s="119">
        <f t="shared" si="21"/>
        <v>0</v>
      </c>
      <c r="G71" s="117">
        <f t="shared" si="21"/>
        <v>0</v>
      </c>
      <c r="H71" s="119">
        <f t="shared" si="21"/>
        <v>-1309</v>
      </c>
      <c r="I71" s="76">
        <f t="shared" si="21"/>
        <v>-1163</v>
      </c>
      <c r="J71" s="76">
        <f>K71+O71+P71+Q71+R71+S71</f>
        <v>31330</v>
      </c>
      <c r="K71" s="76">
        <f t="shared" si="21"/>
        <v>-4317</v>
      </c>
      <c r="L71" s="117">
        <f t="shared" si="21"/>
        <v>-4317</v>
      </c>
      <c r="M71" s="117"/>
      <c r="N71" s="119">
        <f t="shared" si="21"/>
        <v>0</v>
      </c>
      <c r="O71" s="119">
        <f t="shared" si="21"/>
        <v>-1469</v>
      </c>
      <c r="P71" s="119">
        <f t="shared" si="21"/>
        <v>-44</v>
      </c>
      <c r="Q71" s="182">
        <f t="shared" si="21"/>
        <v>0</v>
      </c>
      <c r="R71" s="119">
        <f t="shared" si="21"/>
        <v>7050</v>
      </c>
      <c r="S71" s="119">
        <f t="shared" si="21"/>
        <v>30110</v>
      </c>
      <c r="T71" s="119">
        <f t="shared" si="21"/>
        <v>106353</v>
      </c>
      <c r="U71" s="119">
        <f t="shared" si="21"/>
        <v>76243</v>
      </c>
      <c r="V71" s="182">
        <f t="shared" si="21"/>
        <v>0</v>
      </c>
      <c r="W71" s="811">
        <f t="shared" si="21"/>
        <v>107573</v>
      </c>
      <c r="X71" s="77">
        <f t="shared" si="21"/>
        <v>0</v>
      </c>
      <c r="Y71" s="182">
        <f>Y29+Y43+Y56+Y70</f>
        <v>0</v>
      </c>
      <c r="Z71" s="887">
        <f>Z29+Z43+Z56+Z70</f>
        <v>107573</v>
      </c>
      <c r="AA71" s="811">
        <f>AA29+AA43+AA56+AA70</f>
        <v>0</v>
      </c>
      <c r="AB71" s="172">
        <f>AB29+AB43+AB56+AB70</f>
        <v>-162</v>
      </c>
      <c r="AC71" s="289">
        <f aca="true" t="shared" si="22" ref="AC71:AI71">AC29+AC43+AC56+AC70</f>
        <v>-4155</v>
      </c>
      <c r="AD71" s="398">
        <f t="shared" si="22"/>
        <v>0</v>
      </c>
      <c r="AE71" s="297">
        <f t="shared" si="22"/>
        <v>0</v>
      </c>
      <c r="AF71" s="298">
        <f t="shared" si="22"/>
        <v>0</v>
      </c>
      <c r="AG71" s="398">
        <f t="shared" si="22"/>
        <v>0</v>
      </c>
      <c r="AH71" s="332">
        <f t="shared" si="22"/>
        <v>0</v>
      </c>
      <c r="AI71" s="298">
        <f t="shared" si="22"/>
        <v>0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3.5" thickBot="1">
      <c r="A72" s="30"/>
      <c r="B72" s="230" t="s">
        <v>200</v>
      </c>
      <c r="C72" s="231">
        <f aca="true" t="shared" si="23" ref="C72:AI72">C15+C71</f>
        <v>1439056</v>
      </c>
      <c r="D72" s="232">
        <f t="shared" si="23"/>
        <v>872387</v>
      </c>
      <c r="E72" s="578">
        <f t="shared" si="23"/>
        <v>42749</v>
      </c>
      <c r="F72" s="233">
        <f t="shared" si="23"/>
        <v>0</v>
      </c>
      <c r="G72" s="370">
        <f t="shared" si="23"/>
        <v>2450</v>
      </c>
      <c r="H72" s="233">
        <f t="shared" si="23"/>
        <v>521470</v>
      </c>
      <c r="I72" s="234">
        <f t="shared" si="23"/>
        <v>463529</v>
      </c>
      <c r="J72" s="231">
        <f t="shared" si="23"/>
        <v>4125440</v>
      </c>
      <c r="K72" s="231">
        <f t="shared" si="23"/>
        <v>2073851</v>
      </c>
      <c r="L72" s="235">
        <f t="shared" si="23"/>
        <v>2064062</v>
      </c>
      <c r="M72" s="236">
        <f t="shared" si="23"/>
        <v>0</v>
      </c>
      <c r="N72" s="233">
        <f t="shared" si="23"/>
        <v>9789</v>
      </c>
      <c r="O72" s="233">
        <f t="shared" si="23"/>
        <v>705110</v>
      </c>
      <c r="P72" s="233">
        <f t="shared" si="23"/>
        <v>20640</v>
      </c>
      <c r="Q72" s="464">
        <f t="shared" si="23"/>
        <v>674948</v>
      </c>
      <c r="R72" s="233">
        <f t="shared" si="23"/>
        <v>460552</v>
      </c>
      <c r="S72" s="233">
        <f t="shared" si="23"/>
        <v>192032</v>
      </c>
      <c r="T72" s="300">
        <f t="shared" si="23"/>
        <v>488837</v>
      </c>
      <c r="U72" s="300">
        <f t="shared" si="23"/>
        <v>296805</v>
      </c>
      <c r="V72" s="333">
        <f t="shared" si="23"/>
        <v>0</v>
      </c>
      <c r="W72" s="231">
        <f t="shared" si="23"/>
        <v>4422245</v>
      </c>
      <c r="X72" s="435">
        <f t="shared" si="23"/>
        <v>0</v>
      </c>
      <c r="Y72" s="333">
        <f t="shared" si="23"/>
        <v>0</v>
      </c>
      <c r="Z72" s="893">
        <f t="shared" si="23"/>
        <v>4422245</v>
      </c>
      <c r="AA72" s="231">
        <f t="shared" si="23"/>
        <v>50294</v>
      </c>
      <c r="AB72" s="299">
        <f t="shared" si="23"/>
        <v>408601</v>
      </c>
      <c r="AC72" s="301">
        <f t="shared" si="23"/>
        <v>1655461</v>
      </c>
      <c r="AD72" s="435">
        <f t="shared" si="23"/>
        <v>0</v>
      </c>
      <c r="AE72" s="360">
        <f t="shared" si="23"/>
        <v>0</v>
      </c>
      <c r="AF72" s="301">
        <f t="shared" si="23"/>
        <v>0</v>
      </c>
      <c r="AG72" s="435">
        <f t="shared" si="23"/>
        <v>0</v>
      </c>
      <c r="AH72" s="333">
        <f t="shared" si="23"/>
        <v>0</v>
      </c>
      <c r="AI72" s="301">
        <f t="shared" si="23"/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 thickBot="1">
      <c r="A73" s="469"/>
      <c r="B73" s="470"/>
      <c r="C73" s="471"/>
      <c r="D73" s="496">
        <f>D72+E72+F72</f>
        <v>915136</v>
      </c>
      <c r="E73" s="917"/>
      <c r="F73" s="122"/>
      <c r="G73" s="922">
        <f>G72+H72</f>
        <v>523920</v>
      </c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2"/>
      <c r="AC73" s="472"/>
      <c r="AD73" s="472"/>
      <c r="AE73" s="472"/>
      <c r="AF73" s="472"/>
      <c r="AG73" s="472"/>
      <c r="AH73" s="472"/>
      <c r="AI73" s="472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728"/>
      <c r="B74" s="722"/>
      <c r="C74" s="723"/>
      <c r="D74" s="730"/>
      <c r="E74" s="730"/>
      <c r="F74" s="730"/>
      <c r="G74" s="730"/>
      <c r="H74" s="730"/>
      <c r="I74" s="730"/>
      <c r="J74" s="723"/>
      <c r="K74" s="723"/>
      <c r="L74" s="723"/>
      <c r="M74" s="723"/>
      <c r="N74" s="723"/>
      <c r="O74" s="723"/>
      <c r="P74" s="723"/>
      <c r="Q74" s="723"/>
      <c r="R74" s="723"/>
      <c r="S74" s="723"/>
      <c r="T74" s="723"/>
      <c r="U74" s="723"/>
      <c r="V74" s="723"/>
      <c r="W74" s="723"/>
      <c r="X74" s="723"/>
      <c r="Y74" s="723"/>
      <c r="Z74" s="723"/>
      <c r="AA74" s="723"/>
      <c r="AB74" s="724"/>
      <c r="AC74" s="724"/>
      <c r="AD74" s="729"/>
      <c r="AE74" s="729"/>
      <c r="AF74" s="729"/>
      <c r="AG74" s="729"/>
      <c r="AH74" s="729"/>
      <c r="AI74" s="729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473"/>
      <c r="B75" s="725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6"/>
      <c r="U75" s="726"/>
      <c r="V75" s="726"/>
      <c r="W75" s="726"/>
      <c r="X75" s="726"/>
      <c r="Y75" s="726"/>
      <c r="Z75" s="726"/>
      <c r="AA75" s="727"/>
      <c r="AB75" s="727"/>
      <c r="AC75" s="727"/>
      <c r="AD75" s="474"/>
      <c r="AE75" s="474"/>
      <c r="AF75" s="474"/>
      <c r="AG75" s="474"/>
      <c r="AH75" s="474"/>
      <c r="AI75" s="47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46">
        <v>1</v>
      </c>
      <c r="B76" s="47" t="s">
        <v>16</v>
      </c>
      <c r="C76" s="56">
        <f>D76+E76+F76+G76+H76</f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8">
        <v>0</v>
      </c>
      <c r="J76" s="56">
        <f>K76+O76+P76+Q76+R76+S76</f>
        <v>26610</v>
      </c>
      <c r="K76" s="57">
        <f>L76+N76</f>
        <v>0</v>
      </c>
      <c r="L76" s="57">
        <f>L23</f>
        <v>0</v>
      </c>
      <c r="M76" s="57"/>
      <c r="N76" s="57">
        <f>N20</f>
        <v>0</v>
      </c>
      <c r="O76" s="57">
        <f>O23</f>
        <v>0</v>
      </c>
      <c r="P76" s="57">
        <f>P23</f>
        <v>0</v>
      </c>
      <c r="Q76" s="57">
        <f>Q20</f>
        <v>0</v>
      </c>
      <c r="R76" s="57">
        <v>0</v>
      </c>
      <c r="S76" s="57">
        <f>S45+S57</f>
        <v>26610</v>
      </c>
      <c r="T76" s="80">
        <f>S76+U76</f>
        <v>0</v>
      </c>
      <c r="U76" s="127">
        <f>U45+U57</f>
        <v>-26610</v>
      </c>
      <c r="V76" s="58">
        <v>0</v>
      </c>
      <c r="W76" s="278">
        <f>J76+U76+V76</f>
        <v>0</v>
      </c>
      <c r="X76" s="80">
        <v>0</v>
      </c>
      <c r="Y76" s="127">
        <f>Y30</f>
        <v>0</v>
      </c>
      <c r="Z76" s="127">
        <v>0</v>
      </c>
      <c r="AA76" s="335">
        <v>0</v>
      </c>
      <c r="AB76" s="345">
        <v>0</v>
      </c>
      <c r="AC76" s="250">
        <v>0</v>
      </c>
      <c r="AD76" s="250">
        <v>0</v>
      </c>
      <c r="AE76" s="250">
        <v>0</v>
      </c>
      <c r="AF76" s="250">
        <v>0</v>
      </c>
      <c r="AG76" s="250">
        <v>0</v>
      </c>
      <c r="AH76" s="335"/>
      <c r="AI76" s="305">
        <v>0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44">
        <v>3</v>
      </c>
      <c r="B77" s="41" t="s">
        <v>16</v>
      </c>
      <c r="C77" s="52">
        <f>D77+E77+F77+G77+H77</f>
        <v>-1309</v>
      </c>
      <c r="D77" s="55">
        <v>0</v>
      </c>
      <c r="E77" s="55">
        <f>E44</f>
        <v>0</v>
      </c>
      <c r="F77" s="55">
        <v>0</v>
      </c>
      <c r="G77" s="55">
        <v>0</v>
      </c>
      <c r="H77" s="55">
        <f>H20</f>
        <v>-1309</v>
      </c>
      <c r="I77" s="60">
        <f>I20</f>
        <v>-1163</v>
      </c>
      <c r="J77" s="59">
        <f>K77+O77+P77+Q77+R77+S77</f>
        <v>4720</v>
      </c>
      <c r="K77" s="55">
        <f>L77+N77</f>
        <v>-4317</v>
      </c>
      <c r="L77" s="55">
        <f>L20+L30</f>
        <v>-4317</v>
      </c>
      <c r="M77" s="55"/>
      <c r="N77" s="55">
        <f>N24</f>
        <v>0</v>
      </c>
      <c r="O77" s="55">
        <f>O20+O30</f>
        <v>-1469</v>
      </c>
      <c r="P77" s="55">
        <f>P20+P30</f>
        <v>-44</v>
      </c>
      <c r="Q77" s="55">
        <f>Q22</f>
        <v>0</v>
      </c>
      <c r="R77" s="55">
        <f>R21+R44</f>
        <v>7050</v>
      </c>
      <c r="S77" s="55">
        <f>S21+S58</f>
        <v>3500</v>
      </c>
      <c r="T77" s="53">
        <f>S77+U77</f>
        <v>106353</v>
      </c>
      <c r="U77" s="54">
        <f>U18+U19+U21+U31</f>
        <v>102853</v>
      </c>
      <c r="V77" s="60">
        <f>V47</f>
        <v>0</v>
      </c>
      <c r="W77" s="170">
        <f>J77+U77+V77</f>
        <v>107573</v>
      </c>
      <c r="X77" s="53">
        <f>X22+X23</f>
        <v>0</v>
      </c>
      <c r="Y77" s="54">
        <f>Y22</f>
        <v>0</v>
      </c>
      <c r="Z77" s="54">
        <f>Z18+Z19+Z20+Z21+Z30+Z31+Z44+Z58</f>
        <v>107573</v>
      </c>
      <c r="AA77" s="180">
        <f>AA44</f>
        <v>0</v>
      </c>
      <c r="AB77" s="53">
        <f>AB30</f>
        <v>-162</v>
      </c>
      <c r="AC77" s="54">
        <f>AC20</f>
        <v>-4155</v>
      </c>
      <c r="AD77" s="54">
        <v>0</v>
      </c>
      <c r="AE77" s="54">
        <v>0</v>
      </c>
      <c r="AF77" s="54">
        <v>0</v>
      </c>
      <c r="AG77" s="54">
        <v>0</v>
      </c>
      <c r="AH77" s="180"/>
      <c r="AI77" s="148">
        <v>0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45">
        <v>5</v>
      </c>
      <c r="B78" s="419" t="s">
        <v>16</v>
      </c>
      <c r="C78" s="420">
        <f>D78+E78+F78+G78+H78</f>
        <v>0</v>
      </c>
      <c r="D78" s="421">
        <v>0</v>
      </c>
      <c r="E78" s="421">
        <v>0</v>
      </c>
      <c r="F78" s="421">
        <v>0</v>
      </c>
      <c r="G78" s="421">
        <v>0</v>
      </c>
      <c r="H78" s="62">
        <v>0</v>
      </c>
      <c r="I78" s="63">
        <v>0</v>
      </c>
      <c r="J78" s="61">
        <f>K78+O78+P78+Q78+R78+S78</f>
        <v>0</v>
      </c>
      <c r="K78" s="62">
        <v>0</v>
      </c>
      <c r="L78" s="62">
        <v>0</v>
      </c>
      <c r="M78" s="62"/>
      <c r="N78" s="62">
        <v>0</v>
      </c>
      <c r="O78" s="62">
        <v>0</v>
      </c>
      <c r="P78" s="62">
        <v>0</v>
      </c>
      <c r="Q78" s="62">
        <v>0</v>
      </c>
      <c r="R78" s="124">
        <v>0</v>
      </c>
      <c r="S78" s="124">
        <v>0</v>
      </c>
      <c r="T78" s="81">
        <v>0</v>
      </c>
      <c r="U78" s="128">
        <v>0</v>
      </c>
      <c r="V78" s="63">
        <v>0</v>
      </c>
      <c r="W78" s="279">
        <f>J78+U78+V78</f>
        <v>0</v>
      </c>
      <c r="X78" s="81">
        <v>0</v>
      </c>
      <c r="Y78" s="128">
        <v>0</v>
      </c>
      <c r="Z78" s="128">
        <v>0</v>
      </c>
      <c r="AA78" s="336">
        <v>0</v>
      </c>
      <c r="AB78" s="346">
        <v>0</v>
      </c>
      <c r="AC78" s="306">
        <v>0</v>
      </c>
      <c r="AD78" s="306">
        <v>0</v>
      </c>
      <c r="AE78" s="306">
        <v>0</v>
      </c>
      <c r="AF78" s="306">
        <v>0</v>
      </c>
      <c r="AG78" s="306">
        <v>0</v>
      </c>
      <c r="AH78" s="336"/>
      <c r="AI78" s="307">
        <v>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3.5" thickBot="1">
      <c r="A79" s="1286" t="s">
        <v>16</v>
      </c>
      <c r="B79" s="1286"/>
      <c r="C79" s="1287">
        <f>D79+E79+F79+G79+H79</f>
        <v>-1309</v>
      </c>
      <c r="D79" s="1288">
        <f>SUM(D76:D78)</f>
        <v>0</v>
      </c>
      <c r="E79" s="1288">
        <f>SUM(E76:E78)</f>
        <v>0</v>
      </c>
      <c r="F79" s="1288">
        <f>SUM(F76:F78)</f>
        <v>0</v>
      </c>
      <c r="G79" s="1288">
        <f>SUM(G76:G78)</f>
        <v>0</v>
      </c>
      <c r="H79" s="1288">
        <f aca="true" t="shared" si="24" ref="H79:Q79">SUM(H76:H78)</f>
        <v>-1309</v>
      </c>
      <c r="I79" s="1289">
        <f t="shared" si="24"/>
        <v>-1163</v>
      </c>
      <c r="J79" s="1287">
        <f>K79+O79+P79+Q79+R79+S79</f>
        <v>31330</v>
      </c>
      <c r="K79" s="1288">
        <f t="shared" si="24"/>
        <v>-4317</v>
      </c>
      <c r="L79" s="1288">
        <f t="shared" si="24"/>
        <v>-4317</v>
      </c>
      <c r="M79" s="1288">
        <f t="shared" si="24"/>
        <v>0</v>
      </c>
      <c r="N79" s="1288">
        <f t="shared" si="24"/>
        <v>0</v>
      </c>
      <c r="O79" s="1288">
        <f t="shared" si="24"/>
        <v>-1469</v>
      </c>
      <c r="P79" s="1288">
        <f t="shared" si="24"/>
        <v>-44</v>
      </c>
      <c r="Q79" s="1288">
        <f t="shared" si="24"/>
        <v>0</v>
      </c>
      <c r="R79" s="1290">
        <f aca="true" t="shared" si="25" ref="R79:AI79">SUM(R76:R78)</f>
        <v>7050</v>
      </c>
      <c r="S79" s="1290">
        <f t="shared" si="25"/>
        <v>30110</v>
      </c>
      <c r="T79" s="1288">
        <f t="shared" si="25"/>
        <v>106353</v>
      </c>
      <c r="U79" s="1288">
        <f t="shared" si="25"/>
        <v>76243</v>
      </c>
      <c r="V79" s="1290">
        <f t="shared" si="25"/>
        <v>0</v>
      </c>
      <c r="W79" s="1289">
        <f t="shared" si="25"/>
        <v>107573</v>
      </c>
      <c r="X79" s="1291">
        <f t="shared" si="25"/>
        <v>0</v>
      </c>
      <c r="Y79" s="1292">
        <f>SUM(Y76:Y78)</f>
        <v>0</v>
      </c>
      <c r="Z79" s="1292">
        <f>SUM(Z76:Z78)</f>
        <v>107573</v>
      </c>
      <c r="AA79" s="1293">
        <f t="shared" si="25"/>
        <v>0</v>
      </c>
      <c r="AB79" s="1291">
        <f t="shared" si="25"/>
        <v>-162</v>
      </c>
      <c r="AC79" s="1292">
        <f t="shared" si="25"/>
        <v>-4155</v>
      </c>
      <c r="AD79" s="308">
        <f t="shared" si="25"/>
        <v>0</v>
      </c>
      <c r="AE79" s="308">
        <f t="shared" si="25"/>
        <v>0</v>
      </c>
      <c r="AF79" s="308">
        <f t="shared" si="25"/>
        <v>0</v>
      </c>
      <c r="AG79" s="308">
        <f t="shared" si="25"/>
        <v>0</v>
      </c>
      <c r="AH79" s="337"/>
      <c r="AI79" s="123">
        <f t="shared" si="25"/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49"/>
      <c r="B80" s="1298" t="s">
        <v>148</v>
      </c>
      <c r="C80" s="1295"/>
      <c r="D80" s="1295"/>
      <c r="E80" s="1295"/>
      <c r="F80" s="1295"/>
      <c r="G80" s="1295"/>
      <c r="H80" s="1295"/>
      <c r="I80" s="1295"/>
      <c r="J80" s="1296">
        <f>J22+J77</f>
        <v>-70139</v>
      </c>
      <c r="K80" s="1296">
        <f aca="true" t="shared" si="26" ref="K80:AC80">K22+K77</f>
        <v>-19242</v>
      </c>
      <c r="L80" s="1296">
        <f t="shared" si="26"/>
        <v>-19242</v>
      </c>
      <c r="M80" s="1296">
        <f t="shared" si="26"/>
        <v>0</v>
      </c>
      <c r="N80" s="1296">
        <f t="shared" si="26"/>
        <v>0</v>
      </c>
      <c r="O80" s="1296">
        <f t="shared" si="26"/>
        <v>-6544</v>
      </c>
      <c r="P80" s="1296">
        <f t="shared" si="26"/>
        <v>-193</v>
      </c>
      <c r="Q80" s="1296">
        <f t="shared" si="26"/>
        <v>0</v>
      </c>
      <c r="R80" s="1296">
        <f t="shared" si="26"/>
        <v>2340</v>
      </c>
      <c r="S80" s="1296">
        <f t="shared" si="26"/>
        <v>-46500</v>
      </c>
      <c r="T80" s="1296">
        <f t="shared" si="26"/>
        <v>-10647</v>
      </c>
      <c r="U80" s="1296">
        <f t="shared" si="26"/>
        <v>35853</v>
      </c>
      <c r="V80" s="1296">
        <f t="shared" si="26"/>
        <v>0</v>
      </c>
      <c r="W80" s="1296">
        <f t="shared" si="26"/>
        <v>-34286</v>
      </c>
      <c r="X80" s="1297">
        <f t="shared" si="26"/>
        <v>0</v>
      </c>
      <c r="Y80" s="1297">
        <f t="shared" si="26"/>
        <v>0</v>
      </c>
      <c r="Z80" s="1297">
        <f t="shared" si="26"/>
        <v>-34286</v>
      </c>
      <c r="AA80" s="1297">
        <f t="shared" si="26"/>
        <v>0</v>
      </c>
      <c r="AB80" s="1297">
        <f t="shared" si="26"/>
        <v>-162</v>
      </c>
      <c r="AC80" s="1297">
        <f t="shared" si="26"/>
        <v>-4155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t="s">
        <v>38</v>
      </c>
      <c r="C81" s="2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75">
      <c r="A82" t="s">
        <v>39</v>
      </c>
      <c r="B82" t="s">
        <v>40</v>
      </c>
      <c r="C82" s="2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t="s">
        <v>41</v>
      </c>
      <c r="B83" t="s">
        <v>42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t="s">
        <v>43</v>
      </c>
      <c r="B84" t="s">
        <v>44</v>
      </c>
      <c r="C84" s="2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3:4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3:4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3:4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3:4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3:4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3:4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3:4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3:4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3:4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:4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</sheetData>
  <mergeCells count="2">
    <mergeCell ref="G11:I11"/>
    <mergeCell ref="AA9:AC9"/>
  </mergeCells>
  <printOptions horizontalCentered="1"/>
  <pageMargins left="0" right="0.5905511811023623" top="0.5905511811023623" bottom="0" header="0.5118110236220472" footer="0.5118110236220472"/>
  <pageSetup fitToHeight="1" fitToWidth="1" horizontalDpi="600" verticalDpi="600" orientation="landscape" paperSize="9" scale="54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10"/>
  <sheetViews>
    <sheetView tabSelected="1" workbookViewId="0" topLeftCell="A6">
      <pane xSplit="3" ySplit="11" topLeftCell="I43" activePane="bottomRight" state="frozen"/>
      <selection pane="topLeft" activeCell="A6" sqref="A6"/>
      <selection pane="topRight" activeCell="D6" sqref="D6"/>
      <selection pane="bottomLeft" activeCell="A17" sqref="A17"/>
      <selection pane="bottomRight" activeCell="R88" sqref="R88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8" width="9.00390625" style="0" customWidth="1"/>
    <col min="29" max="29" width="9.75390625" style="0" customWidth="1"/>
    <col min="30" max="30" width="10.75390625" style="0" hidden="1" customWidth="1"/>
    <col min="31" max="31" width="11.75390625" style="0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5"/>
      <c r="AB4" s="95"/>
    </row>
    <row r="5" ht="12.75">
      <c r="L5" t="s">
        <v>48</v>
      </c>
    </row>
    <row r="6" spans="2:19" s="24" customFormat="1" ht="18">
      <c r="B6" s="106"/>
      <c r="D6" s="106"/>
      <c r="E6" s="106"/>
      <c r="F6" s="106"/>
      <c r="G6" s="106"/>
      <c r="H6" s="237"/>
      <c r="I6"/>
      <c r="J6" s="106" t="s">
        <v>197</v>
      </c>
      <c r="R6" s="107"/>
      <c r="S6" s="107"/>
    </row>
    <row r="7" spans="2:22" ht="18">
      <c r="B7" s="7"/>
      <c r="C7" s="6"/>
      <c r="D7" s="106"/>
      <c r="E7" s="106"/>
      <c r="F7" s="106"/>
      <c r="G7" s="106"/>
      <c r="H7" s="24"/>
      <c r="J7" s="106"/>
      <c r="K7" s="24"/>
      <c r="L7" s="107"/>
      <c r="M7" s="107"/>
      <c r="N7" s="107"/>
      <c r="O7" s="107"/>
      <c r="P7" s="107"/>
      <c r="Q7" s="107"/>
      <c r="R7" s="107"/>
      <c r="S7" s="107"/>
      <c r="T7" s="107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959" t="s">
        <v>1</v>
      </c>
      <c r="D9" s="960" t="s">
        <v>2</v>
      </c>
      <c r="E9" s="960"/>
      <c r="F9" s="960"/>
      <c r="G9" s="960"/>
      <c r="H9" s="960"/>
      <c r="I9" s="961"/>
      <c r="J9" s="962"/>
      <c r="K9" s="963" t="s">
        <v>3</v>
      </c>
      <c r="L9" s="8"/>
      <c r="M9" s="8"/>
      <c r="N9" s="8"/>
      <c r="O9" s="9"/>
      <c r="P9" s="8"/>
      <c r="Q9" s="8"/>
      <c r="R9" s="8"/>
      <c r="S9" s="9"/>
      <c r="T9" s="964" t="s">
        <v>51</v>
      </c>
      <c r="U9" s="167"/>
      <c r="V9" s="183"/>
      <c r="W9" s="965" t="s">
        <v>4</v>
      </c>
      <c r="X9" s="532"/>
      <c r="Y9" s="966"/>
      <c r="AA9" s="964" t="s">
        <v>104</v>
      </c>
      <c r="AB9" s="967"/>
      <c r="AC9" s="968"/>
      <c r="AD9" s="538" t="s">
        <v>73</v>
      </c>
      <c r="AE9" s="541"/>
      <c r="AF9" s="373"/>
      <c r="AG9" s="241"/>
      <c r="AH9" s="241"/>
      <c r="AI9" s="241"/>
      <c r="AJ9" s="242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969"/>
      <c r="D10" s="487" t="s">
        <v>84</v>
      </c>
      <c r="E10" s="488"/>
      <c r="F10" s="489"/>
      <c r="G10" s="489"/>
      <c r="H10" s="493"/>
      <c r="I10" s="494"/>
      <c r="J10" s="970"/>
      <c r="K10" s="971"/>
      <c r="L10" s="478"/>
      <c r="M10" s="478"/>
      <c r="N10" s="478"/>
      <c r="O10" s="479"/>
      <c r="P10" s="479"/>
      <c r="Q10" s="479"/>
      <c r="R10" s="479"/>
      <c r="S10" s="480"/>
      <c r="T10" s="972"/>
      <c r="U10" s="482"/>
      <c r="V10" s="483"/>
      <c r="W10" s="973"/>
      <c r="X10" s="974"/>
      <c r="Y10" s="975"/>
      <c r="Z10" s="975"/>
      <c r="AA10" s="976"/>
      <c r="AB10" s="977"/>
      <c r="AC10" s="978"/>
      <c r="AD10" s="539"/>
      <c r="AE10" s="422"/>
      <c r="AF10" s="363"/>
      <c r="AG10" s="69"/>
      <c r="AH10" s="69"/>
      <c r="AI10" s="69"/>
      <c r="AJ10" s="486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979" t="s">
        <v>16</v>
      </c>
      <c r="D11" s="490" t="s">
        <v>85</v>
      </c>
      <c r="E11" s="491"/>
      <c r="F11" s="565"/>
      <c r="G11" s="1415" t="s">
        <v>108</v>
      </c>
      <c r="H11" s="1416"/>
      <c r="I11" s="1417"/>
      <c r="J11" s="582"/>
      <c r="K11" s="980" t="s">
        <v>105</v>
      </c>
      <c r="L11" s="981" t="s">
        <v>84</v>
      </c>
      <c r="M11" s="982"/>
      <c r="N11" s="983"/>
      <c r="O11" s="984" t="s">
        <v>8</v>
      </c>
      <c r="P11" s="985" t="s">
        <v>9</v>
      </c>
      <c r="Q11" s="505" t="s">
        <v>10</v>
      </c>
      <c r="R11" s="142" t="s">
        <v>10</v>
      </c>
      <c r="S11" s="143" t="s">
        <v>11</v>
      </c>
      <c r="T11" s="986" t="s">
        <v>50</v>
      </c>
      <c r="U11" s="169"/>
      <c r="V11" s="12" t="s">
        <v>49</v>
      </c>
      <c r="W11" s="973"/>
      <c r="X11" s="255" t="s">
        <v>66</v>
      </c>
      <c r="Y11" s="256" t="s">
        <v>4</v>
      </c>
      <c r="Z11" s="384" t="s">
        <v>66</v>
      </c>
      <c r="AA11" s="255" t="s">
        <v>55</v>
      </c>
      <c r="AB11" s="258" t="s">
        <v>80</v>
      </c>
      <c r="AC11" s="347" t="s">
        <v>74</v>
      </c>
      <c r="AD11" s="257" t="s">
        <v>93</v>
      </c>
      <c r="AE11" s="258" t="s">
        <v>93</v>
      </c>
      <c r="AF11" s="429" t="s">
        <v>77</v>
      </c>
      <c r="AG11" s="256" t="s">
        <v>52</v>
      </c>
      <c r="AH11" s="257" t="s">
        <v>17</v>
      </c>
      <c r="AI11" s="501" t="s">
        <v>80</v>
      </c>
      <c r="AJ11" s="258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987"/>
      <c r="D12" s="988" t="s">
        <v>13</v>
      </c>
      <c r="E12" s="497" t="s">
        <v>87</v>
      </c>
      <c r="F12" s="571" t="s">
        <v>56</v>
      </c>
      <c r="G12" s="586" t="s">
        <v>110</v>
      </c>
      <c r="H12" s="566" t="s">
        <v>86</v>
      </c>
      <c r="I12" s="567"/>
      <c r="J12" s="1"/>
      <c r="K12" s="980" t="s">
        <v>106</v>
      </c>
      <c r="L12" s="547"/>
      <c r="M12" s="989"/>
      <c r="N12" s="984"/>
      <c r="O12" s="29"/>
      <c r="P12" s="1" t="s">
        <v>14</v>
      </c>
      <c r="Q12" s="1" t="s">
        <v>15</v>
      </c>
      <c r="R12" s="34" t="s">
        <v>47</v>
      </c>
      <c r="S12" s="144" t="s">
        <v>45</v>
      </c>
      <c r="T12" s="990" t="s">
        <v>16</v>
      </c>
      <c r="U12" s="991" t="s">
        <v>5</v>
      </c>
      <c r="V12" s="979" t="s">
        <v>24</v>
      </c>
      <c r="W12" s="973"/>
      <c r="X12" s="259" t="s">
        <v>67</v>
      </c>
      <c r="Y12" s="260" t="s">
        <v>58</v>
      </c>
      <c r="Z12" s="385" t="s">
        <v>67</v>
      </c>
      <c r="AA12" s="259" t="s">
        <v>57</v>
      </c>
      <c r="AB12" s="262" t="s">
        <v>100</v>
      </c>
      <c r="AC12" s="348" t="s">
        <v>75</v>
      </c>
      <c r="AD12" s="261" t="s">
        <v>94</v>
      </c>
      <c r="AE12" s="350" t="s">
        <v>97</v>
      </c>
      <c r="AF12" s="430" t="s">
        <v>76</v>
      </c>
      <c r="AG12" s="260" t="s">
        <v>53</v>
      </c>
      <c r="AH12" s="261" t="s">
        <v>54</v>
      </c>
      <c r="AI12" s="502" t="s">
        <v>100</v>
      </c>
      <c r="AJ12" s="262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992"/>
      <c r="D13" s="988" t="s">
        <v>20</v>
      </c>
      <c r="E13" s="498" t="s">
        <v>88</v>
      </c>
      <c r="F13" s="572" t="s">
        <v>59</v>
      </c>
      <c r="G13" s="587" t="s">
        <v>87</v>
      </c>
      <c r="H13" s="993" t="s">
        <v>16</v>
      </c>
      <c r="I13" s="994" t="s">
        <v>7</v>
      </c>
      <c r="J13" s="995" t="s">
        <v>16</v>
      </c>
      <c r="K13" s="561" t="s">
        <v>16</v>
      </c>
      <c r="L13" s="996" t="s">
        <v>21</v>
      </c>
      <c r="M13" s="997"/>
      <c r="N13" s="997" t="s">
        <v>22</v>
      </c>
      <c r="O13" s="34"/>
      <c r="P13" s="22"/>
      <c r="Q13" s="1" t="s">
        <v>23</v>
      </c>
      <c r="R13" s="34" t="s">
        <v>46</v>
      </c>
      <c r="S13" s="144" t="s">
        <v>24</v>
      </c>
      <c r="T13" s="998" t="s">
        <v>25</v>
      </c>
      <c r="U13" s="991" t="s">
        <v>20</v>
      </c>
      <c r="V13" s="979" t="s">
        <v>46</v>
      </c>
      <c r="W13" s="973" t="s">
        <v>16</v>
      </c>
      <c r="X13" s="259" t="s">
        <v>68</v>
      </c>
      <c r="Y13" s="260" t="s">
        <v>61</v>
      </c>
      <c r="Z13" s="385" t="s">
        <v>71</v>
      </c>
      <c r="AA13" s="259" t="s">
        <v>60</v>
      </c>
      <c r="AB13" s="262" t="s">
        <v>121</v>
      </c>
      <c r="AC13" s="348" t="s">
        <v>92</v>
      </c>
      <c r="AD13" s="261" t="s">
        <v>95</v>
      </c>
      <c r="AE13" s="350" t="s">
        <v>98</v>
      </c>
      <c r="AF13" s="430" t="s">
        <v>89</v>
      </c>
      <c r="AG13" s="260" t="s">
        <v>26</v>
      </c>
      <c r="AH13" s="261" t="s">
        <v>31</v>
      </c>
      <c r="AI13" s="502" t="s">
        <v>101</v>
      </c>
      <c r="AJ13" s="262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0" t="s">
        <v>27</v>
      </c>
      <c r="B14" s="26" t="s">
        <v>28</v>
      </c>
      <c r="C14" s="999"/>
      <c r="D14" s="1000" t="s">
        <v>29</v>
      </c>
      <c r="E14" s="499"/>
      <c r="F14" s="572" t="s">
        <v>79</v>
      </c>
      <c r="G14" s="587" t="s">
        <v>109</v>
      </c>
      <c r="H14" s="1001"/>
      <c r="I14" s="1002" t="s">
        <v>30</v>
      </c>
      <c r="J14" s="1003"/>
      <c r="K14" s="1004"/>
      <c r="L14" s="1005"/>
      <c r="M14" s="1005"/>
      <c r="N14" s="1006"/>
      <c r="O14" s="1007"/>
      <c r="P14" s="1005"/>
      <c r="Q14" s="3"/>
      <c r="R14" s="599" t="s">
        <v>25</v>
      </c>
      <c r="S14" s="740"/>
      <c r="T14" s="1008"/>
      <c r="U14" s="1009" t="s">
        <v>24</v>
      </c>
      <c r="V14" s="999" t="s">
        <v>25</v>
      </c>
      <c r="W14" s="1010"/>
      <c r="X14" s="357" t="s">
        <v>69</v>
      </c>
      <c r="Y14" s="264" t="s">
        <v>64</v>
      </c>
      <c r="Z14" s="442" t="s">
        <v>69</v>
      </c>
      <c r="AA14" s="441" t="s">
        <v>63</v>
      </c>
      <c r="AB14" s="542" t="s">
        <v>16</v>
      </c>
      <c r="AC14" s="359" t="s">
        <v>91</v>
      </c>
      <c r="AD14" s="264" t="s">
        <v>96</v>
      </c>
      <c r="AE14" s="542" t="s">
        <v>99</v>
      </c>
      <c r="AF14" s="508" t="s">
        <v>90</v>
      </c>
      <c r="AG14" s="263"/>
      <c r="AH14" s="263"/>
      <c r="AI14" s="504" t="s">
        <v>102</v>
      </c>
      <c r="AJ14" s="265" t="s">
        <v>65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35"/>
      <c r="B15" s="1011" t="s">
        <v>129</v>
      </c>
      <c r="C15" s="536">
        <f>D15+E15+F15+G15+H15</f>
        <v>715518</v>
      </c>
      <c r="D15" s="426">
        <v>689000</v>
      </c>
      <c r="E15" s="527">
        <v>26518</v>
      </c>
      <c r="F15" s="580">
        <v>0</v>
      </c>
      <c r="G15" s="589">
        <v>0</v>
      </c>
      <c r="H15" s="537">
        <v>0</v>
      </c>
      <c r="I15" s="424">
        <v>0</v>
      </c>
      <c r="J15" s="424">
        <f>K15+O15+P15+Q15+R15+S15</f>
        <v>1480764</v>
      </c>
      <c r="K15" s="426">
        <f>L15+N15</f>
        <v>625107</v>
      </c>
      <c r="L15" s="527">
        <v>607922</v>
      </c>
      <c r="M15" s="537"/>
      <c r="N15" s="537">
        <v>17185</v>
      </c>
      <c r="O15" s="537">
        <v>212536</v>
      </c>
      <c r="P15" s="527">
        <v>6079</v>
      </c>
      <c r="Q15" s="537"/>
      <c r="R15" s="527">
        <v>261841</v>
      </c>
      <c r="S15" s="424">
        <v>375201</v>
      </c>
      <c r="T15" s="426">
        <f>S15+U15</f>
        <v>430339</v>
      </c>
      <c r="U15" s="425">
        <v>55138</v>
      </c>
      <c r="V15" s="475">
        <v>0</v>
      </c>
      <c r="W15" s="526">
        <f>U15+J15</f>
        <v>1535902</v>
      </c>
      <c r="X15" s="426">
        <v>0</v>
      </c>
      <c r="Y15" s="527">
        <v>0</v>
      </c>
      <c r="Z15" s="1012">
        <v>0</v>
      </c>
      <c r="AA15" s="426">
        <v>1535902</v>
      </c>
      <c r="AB15" s="1013">
        <v>31198</v>
      </c>
      <c r="AC15" s="537">
        <v>548402</v>
      </c>
      <c r="AD15" s="527"/>
      <c r="AE15" s="1013">
        <v>59520</v>
      </c>
      <c r="AF15" s="537">
        <v>0</v>
      </c>
      <c r="AG15" s="527">
        <v>0</v>
      </c>
      <c r="AH15" s="527">
        <v>0</v>
      </c>
      <c r="AI15" s="1012">
        <v>0</v>
      </c>
      <c r="AJ15" s="1013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 hidden="1">
      <c r="A16" s="42"/>
      <c r="B16" s="351" t="s">
        <v>78</v>
      </c>
      <c r="C16" s="105"/>
      <c r="D16" s="104"/>
      <c r="E16" s="101"/>
      <c r="F16" s="574"/>
      <c r="G16" s="104"/>
      <c r="H16" s="101"/>
      <c r="I16" s="103"/>
      <c r="J16" s="103">
        <f>K16+O16+P16+Q16+R16+S16</f>
        <v>0</v>
      </c>
      <c r="K16" s="104"/>
      <c r="L16" s="102"/>
      <c r="M16" s="101"/>
      <c r="N16" s="101"/>
      <c r="O16" s="101"/>
      <c r="P16" s="102"/>
      <c r="Q16" s="101"/>
      <c r="R16" s="102"/>
      <c r="S16" s="103"/>
      <c r="T16" s="101">
        <f>S16+U16</f>
        <v>0</v>
      </c>
      <c r="U16" s="118"/>
      <c r="V16" s="313"/>
      <c r="W16" s="275">
        <f>U16+J16</f>
        <v>0</v>
      </c>
      <c r="X16" s="355"/>
      <c r="Y16" s="1014"/>
      <c r="Z16" s="1015"/>
      <c r="AA16" s="1016"/>
      <c r="AB16" s="1017"/>
      <c r="AC16" s="1018"/>
      <c r="AD16" s="1014"/>
      <c r="AE16" s="1017"/>
      <c r="AF16" s="1018"/>
      <c r="AG16" s="1014"/>
      <c r="AH16" s="1014"/>
      <c r="AI16" s="1015"/>
      <c r="AJ16" s="1017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</row>
    <row r="17" spans="1:50" ht="12.75">
      <c r="A17" s="5"/>
      <c r="B17" s="112" t="s">
        <v>32</v>
      </c>
      <c r="C17" s="189"/>
      <c r="D17" s="190"/>
      <c r="E17" s="193"/>
      <c r="F17" s="194"/>
      <c r="G17" s="190"/>
      <c r="H17" s="191"/>
      <c r="I17" s="192"/>
      <c r="J17" s="240"/>
      <c r="K17" s="239"/>
      <c r="L17" s="191"/>
      <c r="M17" s="193"/>
      <c r="N17" s="193"/>
      <c r="O17" s="193"/>
      <c r="P17" s="191"/>
      <c r="Q17" s="193"/>
      <c r="R17" s="806"/>
      <c r="S17" s="703"/>
      <c r="T17" s="314"/>
      <c r="U17" s="194"/>
      <c r="V17" s="195"/>
      <c r="W17" s="276"/>
      <c r="X17" s="374"/>
      <c r="Y17" s="555"/>
      <c r="Z17" s="405"/>
      <c r="AA17" s="524"/>
      <c r="AB17" s="1019"/>
      <c r="AC17" s="388"/>
      <c r="AD17" s="361"/>
      <c r="AE17" s="1020"/>
      <c r="AF17" s="362"/>
      <c r="AG17" s="361"/>
      <c r="AH17" s="361"/>
      <c r="AI17" s="1021"/>
      <c r="AJ17" s="102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188">
        <v>3</v>
      </c>
      <c r="B18" s="141" t="s">
        <v>137</v>
      </c>
      <c r="C18" s="760"/>
      <c r="D18" s="761"/>
      <c r="E18" s="762"/>
      <c r="F18" s="763"/>
      <c r="G18" s="761"/>
      <c r="H18" s="764"/>
      <c r="I18" s="765"/>
      <c r="J18" s="776">
        <f aca="true" t="shared" si="0" ref="J18:J38">K18+O18+P18+Q18+R18+S18</f>
        <v>-296</v>
      </c>
      <c r="K18" s="272">
        <f>L18+N18</f>
        <v>0</v>
      </c>
      <c r="L18" s="214"/>
      <c r="M18" s="215"/>
      <c r="N18" s="214"/>
      <c r="O18" s="315"/>
      <c r="P18" s="245"/>
      <c r="Q18" s="315"/>
      <c r="R18" s="804">
        <v>-296</v>
      </c>
      <c r="S18" s="747"/>
      <c r="T18" s="779">
        <f aca="true" t="shared" si="1" ref="T18:T24">S18+U18</f>
        <v>0</v>
      </c>
      <c r="U18" s="739"/>
      <c r="V18" s="778"/>
      <c r="W18" s="780">
        <f aca="true" t="shared" si="2" ref="W18:W24">U18+J18</f>
        <v>-296</v>
      </c>
      <c r="X18" s="738"/>
      <c r="Y18" s="1160"/>
      <c r="Z18" s="804"/>
      <c r="AA18" s="805">
        <v>-296</v>
      </c>
      <c r="AB18" s="747"/>
      <c r="AC18" s="315"/>
      <c r="AD18" s="1187"/>
      <c r="AE18" s="747"/>
      <c r="AF18" s="362"/>
      <c r="AG18" s="361"/>
      <c r="AH18" s="361"/>
      <c r="AI18" s="1021"/>
      <c r="AJ18" s="1020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3.5" thickBot="1">
      <c r="A19" s="1205">
        <v>3</v>
      </c>
      <c r="B19" s="1206" t="s">
        <v>147</v>
      </c>
      <c r="C19" s="213"/>
      <c r="D19" s="272"/>
      <c r="E19" s="556"/>
      <c r="F19" s="581"/>
      <c r="G19" s="272"/>
      <c r="H19" s="462"/>
      <c r="I19" s="213"/>
      <c r="J19" s="1251">
        <f t="shared" si="0"/>
        <v>-53947</v>
      </c>
      <c r="K19" s="1208">
        <f aca="true" t="shared" si="3" ref="K19:K24">L19+N19</f>
        <v>-7500</v>
      </c>
      <c r="L19" s="1252"/>
      <c r="M19" s="1252"/>
      <c r="N19" s="1253">
        <v>-7500</v>
      </c>
      <c r="O19" s="1252">
        <v>-2550</v>
      </c>
      <c r="P19" s="1252"/>
      <c r="Q19" s="1252"/>
      <c r="R19" s="1220">
        <v>-17755</v>
      </c>
      <c r="S19" s="1210">
        <v>-26142</v>
      </c>
      <c r="T19" s="1208">
        <f t="shared" si="1"/>
        <v>-28642</v>
      </c>
      <c r="U19" s="1249">
        <v>-2500</v>
      </c>
      <c r="V19" s="1254"/>
      <c r="W19" s="1226">
        <f t="shared" si="2"/>
        <v>-56447</v>
      </c>
      <c r="X19" s="1208"/>
      <c r="Y19" s="1214"/>
      <c r="Z19" s="1255"/>
      <c r="AA19" s="1229">
        <v>-56447</v>
      </c>
      <c r="AB19" s="1256"/>
      <c r="AC19" s="1221"/>
      <c r="AD19" s="1209"/>
      <c r="AE19" s="1210"/>
      <c r="AF19" s="229"/>
      <c r="AG19" s="281"/>
      <c r="AH19" s="281"/>
      <c r="AI19" s="503"/>
      <c r="AJ19" s="286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3.5" hidden="1" thickBot="1">
      <c r="A20" s="1132"/>
      <c r="B20" s="1131"/>
      <c r="C20" s="206"/>
      <c r="D20" s="229"/>
      <c r="E20" s="229"/>
      <c r="F20" s="577"/>
      <c r="G20" s="217"/>
      <c r="H20" s="226"/>
      <c r="I20" s="206"/>
      <c r="J20" s="206">
        <f t="shared" si="0"/>
        <v>0</v>
      </c>
      <c r="K20" s="217">
        <f t="shared" si="3"/>
        <v>0</v>
      </c>
      <c r="L20" s="214"/>
      <c r="M20" s="215"/>
      <c r="N20" s="214"/>
      <c r="O20" s="214"/>
      <c r="P20" s="214"/>
      <c r="Q20" s="214"/>
      <c r="R20" s="251"/>
      <c r="S20" s="807"/>
      <c r="T20" s="272">
        <f t="shared" si="1"/>
        <v>0</v>
      </c>
      <c r="U20" s="311"/>
      <c r="V20" s="227"/>
      <c r="W20" s="270">
        <f t="shared" si="2"/>
        <v>0</v>
      </c>
      <c r="X20" s="379"/>
      <c r="Y20" s="377"/>
      <c r="Z20" s="444"/>
      <c r="AA20" s="423"/>
      <c r="AB20" s="1022"/>
      <c r="AC20" s="390"/>
      <c r="AD20" s="226"/>
      <c r="AE20" s="286"/>
      <c r="AF20" s="229"/>
      <c r="AG20" s="281"/>
      <c r="AH20" s="281"/>
      <c r="AI20" s="503"/>
      <c r="AJ20" s="286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3.5" hidden="1" thickBot="1">
      <c r="A21" s="1132"/>
      <c r="B21" s="1133"/>
      <c r="C21" s="52"/>
      <c r="D21" s="55"/>
      <c r="E21" s="55"/>
      <c r="F21" s="60"/>
      <c r="G21" s="53"/>
      <c r="H21" s="54"/>
      <c r="I21" s="52"/>
      <c r="J21" s="52">
        <f t="shared" si="0"/>
        <v>0</v>
      </c>
      <c r="K21" s="53">
        <f t="shared" si="3"/>
        <v>0</v>
      </c>
      <c r="L21" s="164"/>
      <c r="M21" s="164"/>
      <c r="N21" s="416"/>
      <c r="O21" s="164"/>
      <c r="P21" s="164"/>
      <c r="Q21" s="164"/>
      <c r="R21" s="180"/>
      <c r="S21" s="150"/>
      <c r="T21" s="85">
        <f t="shared" si="1"/>
        <v>0</v>
      </c>
      <c r="U21" s="180"/>
      <c r="V21" s="132"/>
      <c r="W21" s="270">
        <f t="shared" si="2"/>
        <v>0</v>
      </c>
      <c r="X21" s="379"/>
      <c r="Y21" s="382"/>
      <c r="Z21" s="444"/>
      <c r="AA21" s="423"/>
      <c r="AB21" s="1022"/>
      <c r="AC21" s="390"/>
      <c r="AD21" s="54"/>
      <c r="AE21" s="148"/>
      <c r="AF21" s="55"/>
      <c r="AG21" s="247"/>
      <c r="AH21" s="247"/>
      <c r="AI21" s="326"/>
      <c r="AJ21" s="148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3.5" hidden="1" thickBot="1">
      <c r="A22" s="1132"/>
      <c r="B22" s="1133"/>
      <c r="C22" s="52"/>
      <c r="D22" s="85"/>
      <c r="E22" s="271"/>
      <c r="F22" s="150"/>
      <c r="G22" s="53"/>
      <c r="H22" s="54"/>
      <c r="I22" s="52"/>
      <c r="J22" s="206">
        <f t="shared" si="0"/>
        <v>0</v>
      </c>
      <c r="K22" s="53">
        <f t="shared" si="3"/>
        <v>0</v>
      </c>
      <c r="L22" s="164"/>
      <c r="M22" s="164"/>
      <c r="N22" s="416"/>
      <c r="O22" s="164"/>
      <c r="P22" s="164"/>
      <c r="Q22" s="164"/>
      <c r="R22" s="180"/>
      <c r="S22" s="807"/>
      <c r="T22" s="310">
        <f t="shared" si="1"/>
        <v>0</v>
      </c>
      <c r="U22" s="312"/>
      <c r="V22" s="132"/>
      <c r="W22" s="207">
        <f t="shared" si="2"/>
        <v>0</v>
      </c>
      <c r="X22" s="613"/>
      <c r="Y22" s="382"/>
      <c r="Z22" s="444"/>
      <c r="AA22" s="423"/>
      <c r="AB22" s="1022"/>
      <c r="AC22" s="390"/>
      <c r="AD22" s="54"/>
      <c r="AE22" s="148"/>
      <c r="AF22" s="55"/>
      <c r="AG22" s="247"/>
      <c r="AH22" s="247"/>
      <c r="AI22" s="326"/>
      <c r="AJ22" s="148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3.5" hidden="1" thickBot="1">
      <c r="A23" s="1132"/>
      <c r="B23" s="1133"/>
      <c r="C23" s="51"/>
      <c r="D23" s="53"/>
      <c r="E23" s="54"/>
      <c r="F23" s="148"/>
      <c r="G23" s="53"/>
      <c r="H23" s="54"/>
      <c r="I23" s="51"/>
      <c r="J23" s="206">
        <f t="shared" si="0"/>
        <v>0</v>
      </c>
      <c r="K23" s="53">
        <f t="shared" si="3"/>
        <v>0</v>
      </c>
      <c r="L23" s="164"/>
      <c r="M23" s="54"/>
      <c r="N23" s="416"/>
      <c r="O23" s="164"/>
      <c r="P23" s="164"/>
      <c r="Q23" s="164"/>
      <c r="R23" s="180"/>
      <c r="S23" s="807"/>
      <c r="T23" s="310">
        <f t="shared" si="1"/>
        <v>0</v>
      </c>
      <c r="U23" s="312"/>
      <c r="V23" s="163"/>
      <c r="W23" s="207">
        <f t="shared" si="2"/>
        <v>0</v>
      </c>
      <c r="X23" s="613"/>
      <c r="Y23" s="382"/>
      <c r="Z23" s="444"/>
      <c r="AA23" s="423"/>
      <c r="AB23" s="1022"/>
      <c r="AC23" s="390"/>
      <c r="AD23" s="54"/>
      <c r="AE23" s="148"/>
      <c r="AF23" s="55"/>
      <c r="AG23" s="247"/>
      <c r="AH23" s="247"/>
      <c r="AI23" s="326"/>
      <c r="AJ23" s="148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134"/>
      <c r="B24" s="1133"/>
      <c r="C24" s="109"/>
      <c r="D24" s="709"/>
      <c r="E24" s="710"/>
      <c r="F24" s="711"/>
      <c r="G24" s="110"/>
      <c r="H24" s="130"/>
      <c r="I24" s="111"/>
      <c r="J24" s="52">
        <f t="shared" si="0"/>
        <v>0</v>
      </c>
      <c r="K24" s="238">
        <f t="shared" si="3"/>
        <v>0</v>
      </c>
      <c r="L24" s="130"/>
      <c r="M24" s="130"/>
      <c r="N24" s="417"/>
      <c r="O24" s="244"/>
      <c r="P24" s="130"/>
      <c r="Q24" s="130"/>
      <c r="R24" s="274"/>
      <c r="S24" s="808"/>
      <c r="T24" s="85">
        <f t="shared" si="1"/>
        <v>0</v>
      </c>
      <c r="U24" s="274"/>
      <c r="V24" s="184"/>
      <c r="W24" s="207">
        <f t="shared" si="2"/>
        <v>0</v>
      </c>
      <c r="X24" s="617"/>
      <c r="Y24" s="383"/>
      <c r="Z24" s="410"/>
      <c r="AA24" s="525"/>
      <c r="AB24" s="1023"/>
      <c r="AC24" s="391"/>
      <c r="AD24" s="130"/>
      <c r="AE24" s="439"/>
      <c r="AF24" s="434"/>
      <c r="AG24" s="287"/>
      <c r="AH24" s="287"/>
      <c r="AI24" s="324"/>
      <c r="AJ24" s="288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135"/>
      <c r="B25" s="1136" t="s">
        <v>33</v>
      </c>
      <c r="C25" s="1024">
        <f>D25+H25</f>
        <v>0</v>
      </c>
      <c r="D25" s="1025">
        <f aca="true" t="shared" si="4" ref="D25:I25">SUM(D19:D24)</f>
        <v>0</v>
      </c>
      <c r="E25" s="1026">
        <f t="shared" si="4"/>
        <v>0</v>
      </c>
      <c r="F25" s="1025">
        <f t="shared" si="4"/>
        <v>0</v>
      </c>
      <c r="G25" s="1027">
        <f t="shared" si="4"/>
        <v>0</v>
      </c>
      <c r="H25" s="1028">
        <f t="shared" si="4"/>
        <v>0</v>
      </c>
      <c r="I25" s="1024">
        <f t="shared" si="4"/>
        <v>0</v>
      </c>
      <c r="J25" s="1024">
        <f>K25+O25+P25+Q25+R25+S25</f>
        <v>-296</v>
      </c>
      <c r="K25" s="1028">
        <f>K18</f>
        <v>0</v>
      </c>
      <c r="L25" s="1028">
        <f aca="true" t="shared" si="5" ref="L25:U25">L18</f>
        <v>0</v>
      </c>
      <c r="M25" s="1028">
        <f t="shared" si="5"/>
        <v>0</v>
      </c>
      <c r="N25" s="1028">
        <f t="shared" si="5"/>
        <v>0</v>
      </c>
      <c r="O25" s="1028">
        <f t="shared" si="5"/>
        <v>0</v>
      </c>
      <c r="P25" s="1028">
        <f t="shared" si="5"/>
        <v>0</v>
      </c>
      <c r="Q25" s="1025">
        <f t="shared" si="5"/>
        <v>0</v>
      </c>
      <c r="R25" s="1026">
        <f t="shared" si="5"/>
        <v>-296</v>
      </c>
      <c r="S25" s="1032">
        <f t="shared" si="5"/>
        <v>0</v>
      </c>
      <c r="T25" s="1027">
        <f t="shared" si="5"/>
        <v>0</v>
      </c>
      <c r="U25" s="1026">
        <f t="shared" si="5"/>
        <v>0</v>
      </c>
      <c r="V25" s="1029">
        <f>SUM(V19:V23)</f>
        <v>0</v>
      </c>
      <c r="W25" s="1030">
        <f aca="true" t="shared" si="6" ref="W25:AE25">W18</f>
        <v>-296</v>
      </c>
      <c r="X25" s="1028">
        <f t="shared" si="6"/>
        <v>0</v>
      </c>
      <c r="Y25" s="1026">
        <f t="shared" si="6"/>
        <v>0</v>
      </c>
      <c r="Z25" s="1029">
        <f t="shared" si="6"/>
        <v>0</v>
      </c>
      <c r="AA25" s="1026">
        <f t="shared" si="6"/>
        <v>-296</v>
      </c>
      <c r="AB25" s="1031">
        <f t="shared" si="6"/>
        <v>0</v>
      </c>
      <c r="AC25" s="1028">
        <f t="shared" si="6"/>
        <v>0</v>
      </c>
      <c r="AD25" s="1026">
        <f t="shared" si="6"/>
        <v>0</v>
      </c>
      <c r="AE25" s="1032">
        <f t="shared" si="6"/>
        <v>0</v>
      </c>
      <c r="AF25" s="1028">
        <f>SUM(AF19:AF23)</f>
        <v>0</v>
      </c>
      <c r="AG25" s="1033">
        <f>SUM(AG19:AG23)</f>
        <v>0</v>
      </c>
      <c r="AH25" s="1033">
        <f>SUM(AH19:AH23)</f>
        <v>0</v>
      </c>
      <c r="AI25" s="1034">
        <f>SUM(AI19:AI23)</f>
        <v>0</v>
      </c>
      <c r="AJ25" s="1032">
        <f>SUM(AJ19:AJ23)</f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946">
        <v>3</v>
      </c>
      <c r="B26" s="1137" t="s">
        <v>151</v>
      </c>
      <c r="C26" s="134"/>
      <c r="D26" s="135"/>
      <c r="E26" s="136"/>
      <c r="F26" s="369"/>
      <c r="G26" s="135"/>
      <c r="H26" s="136"/>
      <c r="I26" s="137"/>
      <c r="J26" s="138">
        <f t="shared" si="0"/>
        <v>-200</v>
      </c>
      <c r="K26" s="139">
        <f>L26+N26</f>
        <v>0</v>
      </c>
      <c r="L26" s="136"/>
      <c r="M26" s="136"/>
      <c r="N26" s="136"/>
      <c r="O26" s="136"/>
      <c r="P26" s="54"/>
      <c r="Q26" s="180"/>
      <c r="R26" s="465">
        <v>-200</v>
      </c>
      <c r="S26" s="1300"/>
      <c r="T26" s="810">
        <f aca="true" t="shared" si="7" ref="T26:T31">S26+U26</f>
        <v>0</v>
      </c>
      <c r="U26" s="465"/>
      <c r="V26" s="809"/>
      <c r="W26" s="132">
        <f aca="true" t="shared" si="8" ref="W26:W38">U26+J26</f>
        <v>-200</v>
      </c>
      <c r="X26" s="55"/>
      <c r="Y26" s="54"/>
      <c r="Z26" s="180"/>
      <c r="AA26" s="805">
        <v>-200</v>
      </c>
      <c r="AB26" s="204"/>
      <c r="AC26" s="126"/>
      <c r="AD26" s="54"/>
      <c r="AE26" s="148"/>
      <c r="AF26" s="55"/>
      <c r="AG26" s="247"/>
      <c r="AH26" s="247"/>
      <c r="AI26" s="326"/>
      <c r="AJ26" s="148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946">
        <v>3</v>
      </c>
      <c r="B27" s="140" t="s">
        <v>168</v>
      </c>
      <c r="C27" s="52"/>
      <c r="D27" s="60"/>
      <c r="E27" s="54"/>
      <c r="F27" s="60"/>
      <c r="G27" s="53"/>
      <c r="H27" s="55"/>
      <c r="I27" s="52"/>
      <c r="J27" s="52">
        <f t="shared" si="0"/>
        <v>-8096</v>
      </c>
      <c r="K27" s="55">
        <f>L27+N27</f>
        <v>0</v>
      </c>
      <c r="L27" s="55"/>
      <c r="M27" s="55"/>
      <c r="N27" s="55"/>
      <c r="O27" s="55"/>
      <c r="P27" s="55"/>
      <c r="Q27" s="60"/>
      <c r="R27" s="271">
        <v>-8200</v>
      </c>
      <c r="S27" s="150">
        <v>104</v>
      </c>
      <c r="T27" s="85">
        <f t="shared" si="7"/>
        <v>8200</v>
      </c>
      <c r="U27" s="271">
        <v>8096</v>
      </c>
      <c r="V27" s="180"/>
      <c r="W27" s="59">
        <f t="shared" si="8"/>
        <v>0</v>
      </c>
      <c r="X27" s="55"/>
      <c r="Y27" s="54"/>
      <c r="Z27" s="180"/>
      <c r="AA27" s="339"/>
      <c r="AB27" s="204"/>
      <c r="AC27" s="126"/>
      <c r="AD27" s="54"/>
      <c r="AE27" s="148"/>
      <c r="AF27" s="55"/>
      <c r="AG27" s="247"/>
      <c r="AH27" s="247"/>
      <c r="AI27" s="326"/>
      <c r="AJ27" s="148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>
      <c r="A28" s="1328">
        <v>3</v>
      </c>
      <c r="B28" s="700" t="s">
        <v>169</v>
      </c>
      <c r="C28" s="633"/>
      <c r="D28" s="635"/>
      <c r="E28" s="614"/>
      <c r="F28" s="635"/>
      <c r="G28" s="616"/>
      <c r="H28" s="634"/>
      <c r="I28" s="633"/>
      <c r="J28" s="52">
        <f t="shared" si="0"/>
        <v>-65</v>
      </c>
      <c r="K28" s="634">
        <f>L28+N28</f>
        <v>0</v>
      </c>
      <c r="L28" s="634"/>
      <c r="M28" s="634"/>
      <c r="N28" s="634"/>
      <c r="O28" s="634"/>
      <c r="P28" s="634"/>
      <c r="Q28" s="635"/>
      <c r="R28" s="614"/>
      <c r="S28" s="643">
        <v>-65</v>
      </c>
      <c r="T28" s="616">
        <f t="shared" si="7"/>
        <v>0</v>
      </c>
      <c r="U28" s="614">
        <v>65</v>
      </c>
      <c r="V28" s="945"/>
      <c r="W28" s="59">
        <f t="shared" si="8"/>
        <v>0</v>
      </c>
      <c r="X28" s="634"/>
      <c r="Y28" s="614"/>
      <c r="Z28" s="945"/>
      <c r="AA28" s="1329"/>
      <c r="AB28" s="1330"/>
      <c r="AC28" s="1329"/>
      <c r="AD28" s="614"/>
      <c r="AE28" s="643"/>
      <c r="AF28" s="55"/>
      <c r="AG28" s="165"/>
      <c r="AH28" s="165"/>
      <c r="AI28" s="326"/>
      <c r="AJ28" s="148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3.5" thickBot="1">
      <c r="A29" s="1126">
        <v>3</v>
      </c>
      <c r="B29" s="141" t="s">
        <v>163</v>
      </c>
      <c r="C29" s="52"/>
      <c r="D29" s="60"/>
      <c r="E29" s="54"/>
      <c r="F29" s="60"/>
      <c r="G29" s="53"/>
      <c r="H29" s="55"/>
      <c r="I29" s="52"/>
      <c r="J29" s="52">
        <f t="shared" si="0"/>
        <v>0</v>
      </c>
      <c r="K29" s="55">
        <f>L29+N29</f>
        <v>0</v>
      </c>
      <c r="L29" s="55"/>
      <c r="M29" s="55"/>
      <c r="N29" s="55"/>
      <c r="O29" s="55"/>
      <c r="P29" s="55"/>
      <c r="Q29" s="60"/>
      <c r="R29" s="54"/>
      <c r="S29" s="148"/>
      <c r="T29" s="53">
        <f t="shared" si="7"/>
        <v>70</v>
      </c>
      <c r="U29" s="54">
        <v>70</v>
      </c>
      <c r="V29" s="180"/>
      <c r="W29" s="59">
        <f t="shared" si="8"/>
        <v>70</v>
      </c>
      <c r="X29" s="55"/>
      <c r="Y29" s="54"/>
      <c r="Z29" s="180"/>
      <c r="AA29" s="54">
        <v>70</v>
      </c>
      <c r="AB29" s="147"/>
      <c r="AC29" s="174"/>
      <c r="AD29" s="54"/>
      <c r="AE29" s="148"/>
      <c r="AF29" s="55"/>
      <c r="AG29" s="165"/>
      <c r="AH29" s="165"/>
      <c r="AI29" s="326"/>
      <c r="AJ29" s="148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hidden="1">
      <c r="A30" s="1139"/>
      <c r="B30" s="141" t="s">
        <v>153</v>
      </c>
      <c r="C30" s="52"/>
      <c r="D30" s="60"/>
      <c r="E30" s="54"/>
      <c r="F30" s="60"/>
      <c r="G30" s="53"/>
      <c r="H30" s="55"/>
      <c r="I30" s="52"/>
      <c r="J30" s="633">
        <f t="shared" si="0"/>
        <v>0</v>
      </c>
      <c r="K30" s="55"/>
      <c r="L30" s="55"/>
      <c r="M30" s="55"/>
      <c r="N30" s="55"/>
      <c r="O30" s="55"/>
      <c r="P30" s="55"/>
      <c r="Q30" s="60"/>
      <c r="R30" s="54"/>
      <c r="S30" s="615"/>
      <c r="T30" s="638">
        <f t="shared" si="7"/>
        <v>0</v>
      </c>
      <c r="U30" s="838"/>
      <c r="V30" s="180"/>
      <c r="W30" s="59">
        <f t="shared" si="8"/>
        <v>0</v>
      </c>
      <c r="X30" s="55"/>
      <c r="Y30" s="54"/>
      <c r="Z30" s="180"/>
      <c r="AA30" s="339"/>
      <c r="AB30" s="147"/>
      <c r="AC30" s="174"/>
      <c r="AD30" s="54"/>
      <c r="AE30" s="148"/>
      <c r="AF30" s="55"/>
      <c r="AG30" s="165"/>
      <c r="AH30" s="165"/>
      <c r="AI30" s="326"/>
      <c r="AJ30" s="148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188">
        <v>3</v>
      </c>
      <c r="B31" s="141" t="s">
        <v>153</v>
      </c>
      <c r="C31" s="83"/>
      <c r="D31" s="149"/>
      <c r="E31" s="271"/>
      <c r="F31" s="149"/>
      <c r="G31" s="85"/>
      <c r="H31" s="84"/>
      <c r="I31" s="83"/>
      <c r="J31" s="52">
        <f t="shared" si="0"/>
        <v>0</v>
      </c>
      <c r="K31" s="84"/>
      <c r="L31" s="84"/>
      <c r="M31" s="84"/>
      <c r="N31" s="84"/>
      <c r="O31" s="84"/>
      <c r="P31" s="84"/>
      <c r="Q31" s="149"/>
      <c r="R31" s="271"/>
      <c r="S31" s="150"/>
      <c r="T31" s="85">
        <f t="shared" si="7"/>
        <v>0</v>
      </c>
      <c r="U31" s="271"/>
      <c r="V31" s="180"/>
      <c r="W31" s="59">
        <f t="shared" si="8"/>
        <v>0</v>
      </c>
      <c r="X31" s="84"/>
      <c r="Y31" s="271"/>
      <c r="Z31" s="179"/>
      <c r="AA31" s="339"/>
      <c r="AB31" s="204"/>
      <c r="AC31" s="126"/>
      <c r="AD31" s="271"/>
      <c r="AE31" s="150"/>
      <c r="AF31" s="84"/>
      <c r="AG31" s="247"/>
      <c r="AH31" s="247"/>
      <c r="AI31" s="323"/>
      <c r="AJ31" s="150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1139">
        <v>3</v>
      </c>
      <c r="B32" s="1138" t="s">
        <v>125</v>
      </c>
      <c r="C32" s="83"/>
      <c r="D32" s="149"/>
      <c r="E32" s="271"/>
      <c r="F32" s="149"/>
      <c r="G32" s="85"/>
      <c r="H32" s="84"/>
      <c r="I32" s="83"/>
      <c r="J32" s="83">
        <f t="shared" si="0"/>
        <v>0</v>
      </c>
      <c r="K32" s="84"/>
      <c r="L32" s="84"/>
      <c r="M32" s="84"/>
      <c r="N32" s="84"/>
      <c r="O32" s="84"/>
      <c r="P32" s="84"/>
      <c r="Q32" s="149"/>
      <c r="R32" s="271"/>
      <c r="S32" s="150"/>
      <c r="T32" s="85">
        <f aca="true" t="shared" si="9" ref="T32:T39">S32+U32</f>
        <v>0</v>
      </c>
      <c r="U32" s="271"/>
      <c r="V32" s="179"/>
      <c r="W32" s="86">
        <f t="shared" si="8"/>
        <v>0</v>
      </c>
      <c r="X32" s="84"/>
      <c r="Y32" s="271"/>
      <c r="Z32" s="179"/>
      <c r="AA32" s="339"/>
      <c r="AB32" s="204"/>
      <c r="AC32" s="126"/>
      <c r="AD32" s="271"/>
      <c r="AE32" s="150"/>
      <c r="AF32" s="84"/>
      <c r="AG32" s="247"/>
      <c r="AH32" s="247"/>
      <c r="AI32" s="323"/>
      <c r="AJ32" s="150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1139">
        <v>3</v>
      </c>
      <c r="B33" s="1138" t="s">
        <v>125</v>
      </c>
      <c r="C33" s="83"/>
      <c r="D33" s="149"/>
      <c r="E33" s="271"/>
      <c r="F33" s="149"/>
      <c r="G33" s="85"/>
      <c r="H33" s="84"/>
      <c r="I33" s="83"/>
      <c r="J33" s="83">
        <f t="shared" si="0"/>
        <v>0</v>
      </c>
      <c r="K33" s="84"/>
      <c r="L33" s="84"/>
      <c r="M33" s="84"/>
      <c r="N33" s="84"/>
      <c r="O33" s="84"/>
      <c r="P33" s="84"/>
      <c r="Q33" s="149"/>
      <c r="R33" s="271"/>
      <c r="S33" s="150"/>
      <c r="T33" s="85">
        <f t="shared" si="9"/>
        <v>0</v>
      </c>
      <c r="U33" s="271"/>
      <c r="V33" s="179"/>
      <c r="W33" s="86">
        <f t="shared" si="8"/>
        <v>0</v>
      </c>
      <c r="X33" s="84"/>
      <c r="Y33" s="271"/>
      <c r="Z33" s="179"/>
      <c r="AA33" s="339"/>
      <c r="AB33" s="204"/>
      <c r="AC33" s="126"/>
      <c r="AD33" s="271"/>
      <c r="AE33" s="150"/>
      <c r="AF33" s="84"/>
      <c r="AG33" s="247"/>
      <c r="AH33" s="247"/>
      <c r="AI33" s="323"/>
      <c r="AJ33" s="150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1139">
        <v>3</v>
      </c>
      <c r="B34" s="1138" t="s">
        <v>125</v>
      </c>
      <c r="C34" s="83"/>
      <c r="D34" s="149"/>
      <c r="E34" s="271"/>
      <c r="F34" s="149"/>
      <c r="G34" s="85"/>
      <c r="H34" s="84"/>
      <c r="I34" s="83"/>
      <c r="J34" s="83">
        <f t="shared" si="0"/>
        <v>0</v>
      </c>
      <c r="K34" s="84"/>
      <c r="L34" s="84"/>
      <c r="M34" s="84"/>
      <c r="N34" s="84"/>
      <c r="O34" s="84"/>
      <c r="P34" s="84"/>
      <c r="Q34" s="149"/>
      <c r="R34" s="271"/>
      <c r="S34" s="150"/>
      <c r="T34" s="85">
        <f t="shared" si="9"/>
        <v>0</v>
      </c>
      <c r="U34" s="271"/>
      <c r="V34" s="179"/>
      <c r="W34" s="86">
        <f t="shared" si="8"/>
        <v>0</v>
      </c>
      <c r="X34" s="84"/>
      <c r="Y34" s="271"/>
      <c r="Z34" s="179"/>
      <c r="AA34" s="339"/>
      <c r="AB34" s="204"/>
      <c r="AC34" s="126"/>
      <c r="AD34" s="271"/>
      <c r="AE34" s="150"/>
      <c r="AF34" s="84"/>
      <c r="AG34" s="247"/>
      <c r="AH34" s="247"/>
      <c r="AI34" s="323"/>
      <c r="AJ34" s="150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1139"/>
      <c r="B35" s="1138"/>
      <c r="C35" s="83"/>
      <c r="D35" s="149"/>
      <c r="E35" s="271"/>
      <c r="F35" s="149"/>
      <c r="G35" s="85"/>
      <c r="H35" s="84"/>
      <c r="I35" s="83"/>
      <c r="J35" s="83">
        <f t="shared" si="0"/>
        <v>0</v>
      </c>
      <c r="K35" s="84"/>
      <c r="L35" s="84"/>
      <c r="M35" s="84"/>
      <c r="N35" s="84"/>
      <c r="O35" s="84"/>
      <c r="P35" s="84"/>
      <c r="Q35" s="149"/>
      <c r="R35" s="271"/>
      <c r="S35" s="150"/>
      <c r="T35" s="85">
        <f t="shared" si="9"/>
        <v>0</v>
      </c>
      <c r="U35" s="271"/>
      <c r="V35" s="179"/>
      <c r="W35" s="86">
        <f t="shared" si="8"/>
        <v>0</v>
      </c>
      <c r="X35" s="84"/>
      <c r="Y35" s="271"/>
      <c r="Z35" s="179"/>
      <c r="AA35" s="339"/>
      <c r="AB35" s="204"/>
      <c r="AC35" s="126"/>
      <c r="AD35" s="271"/>
      <c r="AE35" s="150"/>
      <c r="AF35" s="84"/>
      <c r="AG35" s="247"/>
      <c r="AH35" s="247"/>
      <c r="AI35" s="323"/>
      <c r="AJ35" s="150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1139"/>
      <c r="B36" s="1138"/>
      <c r="C36" s="83"/>
      <c r="D36" s="149"/>
      <c r="E36" s="271"/>
      <c r="F36" s="149"/>
      <c r="G36" s="85"/>
      <c r="H36" s="84"/>
      <c r="I36" s="83"/>
      <c r="J36" s="83">
        <f t="shared" si="0"/>
        <v>0</v>
      </c>
      <c r="K36" s="84"/>
      <c r="L36" s="84"/>
      <c r="M36" s="84"/>
      <c r="N36" s="84"/>
      <c r="O36" s="84"/>
      <c r="P36" s="84"/>
      <c r="Q36" s="149"/>
      <c r="R36" s="271"/>
      <c r="S36" s="150"/>
      <c r="T36" s="85">
        <f t="shared" si="9"/>
        <v>0</v>
      </c>
      <c r="U36" s="271"/>
      <c r="V36" s="179"/>
      <c r="W36" s="86">
        <f t="shared" si="8"/>
        <v>0</v>
      </c>
      <c r="X36" s="84"/>
      <c r="Y36" s="271"/>
      <c r="Z36" s="179"/>
      <c r="AA36" s="339"/>
      <c r="AB36" s="204"/>
      <c r="AC36" s="126"/>
      <c r="AD36" s="271"/>
      <c r="AE36" s="150"/>
      <c r="AF36" s="84"/>
      <c r="AG36" s="247"/>
      <c r="AH36" s="247"/>
      <c r="AI36" s="323"/>
      <c r="AJ36" s="150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1139"/>
      <c r="B37" s="1138"/>
      <c r="C37" s="83"/>
      <c r="D37" s="149"/>
      <c r="E37" s="271"/>
      <c r="F37" s="149"/>
      <c r="G37" s="85"/>
      <c r="H37" s="84"/>
      <c r="I37" s="83"/>
      <c r="J37" s="83">
        <f t="shared" si="0"/>
        <v>0</v>
      </c>
      <c r="K37" s="84"/>
      <c r="L37" s="84"/>
      <c r="M37" s="84"/>
      <c r="N37" s="84"/>
      <c r="O37" s="84"/>
      <c r="P37" s="84"/>
      <c r="Q37" s="149"/>
      <c r="R37" s="271"/>
      <c r="S37" s="150"/>
      <c r="T37" s="85">
        <f t="shared" si="9"/>
        <v>0</v>
      </c>
      <c r="U37" s="271"/>
      <c r="V37" s="179"/>
      <c r="W37" s="86">
        <f t="shared" si="8"/>
        <v>0</v>
      </c>
      <c r="X37" s="84"/>
      <c r="Y37" s="271"/>
      <c r="Z37" s="179"/>
      <c r="AA37" s="339"/>
      <c r="AB37" s="204"/>
      <c r="AC37" s="126"/>
      <c r="AD37" s="271"/>
      <c r="AE37" s="150"/>
      <c r="AF37" s="84"/>
      <c r="AG37" s="247"/>
      <c r="AH37" s="247"/>
      <c r="AI37" s="323"/>
      <c r="AJ37" s="150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2.75" hidden="1">
      <c r="A38" s="1139"/>
      <c r="B38" s="1138"/>
      <c r="C38" s="83"/>
      <c r="D38" s="149"/>
      <c r="E38" s="271"/>
      <c r="F38" s="149"/>
      <c r="G38" s="85"/>
      <c r="H38" s="84"/>
      <c r="I38" s="83"/>
      <c r="J38" s="83">
        <f t="shared" si="0"/>
        <v>0</v>
      </c>
      <c r="K38" s="84"/>
      <c r="L38" s="84"/>
      <c r="M38" s="84"/>
      <c r="N38" s="84"/>
      <c r="O38" s="84"/>
      <c r="P38" s="84"/>
      <c r="Q38" s="149"/>
      <c r="R38" s="271"/>
      <c r="S38" s="150"/>
      <c r="T38" s="85">
        <f t="shared" si="9"/>
        <v>0</v>
      </c>
      <c r="U38" s="271"/>
      <c r="V38" s="179"/>
      <c r="W38" s="86">
        <f t="shared" si="8"/>
        <v>0</v>
      </c>
      <c r="X38" s="84"/>
      <c r="Y38" s="271"/>
      <c r="Z38" s="179"/>
      <c r="AA38" s="339"/>
      <c r="AB38" s="204"/>
      <c r="AC38" s="126"/>
      <c r="AD38" s="271"/>
      <c r="AE38" s="150"/>
      <c r="AF38" s="84"/>
      <c r="AG38" s="247"/>
      <c r="AH38" s="247"/>
      <c r="AI38" s="323"/>
      <c r="AJ38" s="150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hidden="1" thickBot="1">
      <c r="A39" s="1139"/>
      <c r="B39" s="1138"/>
      <c r="C39" s="83"/>
      <c r="D39" s="149"/>
      <c r="E39" s="271"/>
      <c r="F39" s="149"/>
      <c r="G39" s="85"/>
      <c r="H39" s="84"/>
      <c r="I39" s="83"/>
      <c r="J39" s="83">
        <f>K39+O39+P39+Q39+R39</f>
        <v>0</v>
      </c>
      <c r="K39" s="84"/>
      <c r="L39" s="84"/>
      <c r="M39" s="84"/>
      <c r="N39" s="84"/>
      <c r="O39" s="84"/>
      <c r="P39" s="84"/>
      <c r="Q39" s="149"/>
      <c r="R39" s="271"/>
      <c r="S39" s="150"/>
      <c r="T39" s="85">
        <f t="shared" si="9"/>
        <v>0</v>
      </c>
      <c r="U39" s="271"/>
      <c r="V39" s="179"/>
      <c r="W39" s="86">
        <f>J39+U39</f>
        <v>0</v>
      </c>
      <c r="X39" s="84"/>
      <c r="Y39" s="271"/>
      <c r="Z39" s="179"/>
      <c r="AA39" s="339"/>
      <c r="AB39" s="204"/>
      <c r="AC39" s="126"/>
      <c r="AD39" s="271"/>
      <c r="AE39" s="150"/>
      <c r="AF39" s="84"/>
      <c r="AG39" s="247"/>
      <c r="AH39" s="247"/>
      <c r="AI39" s="323"/>
      <c r="AJ39" s="150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3.5" thickBot="1">
      <c r="A40" s="1140"/>
      <c r="B40" s="1136" t="s">
        <v>34</v>
      </c>
      <c r="C40" s="1024">
        <f aca="true" t="shared" si="10" ref="C40:V40">SUM(C26:C39)</f>
        <v>0</v>
      </c>
      <c r="D40" s="1025">
        <f t="shared" si="10"/>
        <v>0</v>
      </c>
      <c r="E40" s="1026"/>
      <c r="F40" s="1025"/>
      <c r="G40" s="1027"/>
      <c r="H40" s="1028">
        <f t="shared" si="10"/>
        <v>0</v>
      </c>
      <c r="I40" s="1024">
        <f t="shared" si="10"/>
        <v>0</v>
      </c>
      <c r="J40" s="1024">
        <f t="shared" si="10"/>
        <v>-8361</v>
      </c>
      <c r="K40" s="1028">
        <f t="shared" si="10"/>
        <v>0</v>
      </c>
      <c r="L40" s="1028">
        <f t="shared" si="10"/>
        <v>0</v>
      </c>
      <c r="M40" s="1028"/>
      <c r="N40" s="1028">
        <f t="shared" si="10"/>
        <v>0</v>
      </c>
      <c r="O40" s="1028">
        <f t="shared" si="10"/>
        <v>0</v>
      </c>
      <c r="P40" s="1028">
        <f t="shared" si="10"/>
        <v>0</v>
      </c>
      <c r="Q40" s="1025">
        <f t="shared" si="10"/>
        <v>0</v>
      </c>
      <c r="R40" s="1026">
        <f t="shared" si="10"/>
        <v>-8400</v>
      </c>
      <c r="S40" s="1032">
        <f t="shared" si="10"/>
        <v>39</v>
      </c>
      <c r="T40" s="1027">
        <f t="shared" si="10"/>
        <v>8270</v>
      </c>
      <c r="U40" s="1026">
        <f t="shared" si="10"/>
        <v>8231</v>
      </c>
      <c r="V40" s="1029">
        <f t="shared" si="10"/>
        <v>0</v>
      </c>
      <c r="W40" s="1030">
        <f>U40+J40</f>
        <v>-130</v>
      </c>
      <c r="X40" s="1028">
        <f>SUM(X26:X39)</f>
        <v>0</v>
      </c>
      <c r="Y40" s="1026">
        <f>SUM(Y26:Y39)</f>
        <v>0</v>
      </c>
      <c r="Z40" s="1029"/>
      <c r="AA40" s="1026">
        <f>SUM(AA26:AA39)</f>
        <v>-130</v>
      </c>
      <c r="AB40" s="1031"/>
      <c r="AC40" s="1035">
        <f>SUM(AC26:AC39)</f>
        <v>0</v>
      </c>
      <c r="AD40" s="1026">
        <f>SUM(AD26:AD39)</f>
        <v>0</v>
      </c>
      <c r="AE40" s="1032">
        <f>SUM(AE26:AE39)</f>
        <v>0</v>
      </c>
      <c r="AF40" s="1028"/>
      <c r="AG40" s="1033"/>
      <c r="AH40" s="1033"/>
      <c r="AI40" s="1034"/>
      <c r="AJ40" s="1032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307">
        <v>1</v>
      </c>
      <c r="B41" s="1325" t="s">
        <v>175</v>
      </c>
      <c r="C41" s="1036">
        <f>D41+H41</f>
        <v>0</v>
      </c>
      <c r="D41" s="1037"/>
      <c r="E41" s="1038"/>
      <c r="F41" s="1037"/>
      <c r="G41" s="1039"/>
      <c r="H41" s="1040"/>
      <c r="I41" s="1036"/>
      <c r="J41" s="1337">
        <f aca="true" t="shared" si="11" ref="J41:J52">K41+O41+P41+Q41+R41+S41</f>
        <v>-6060</v>
      </c>
      <c r="K41" s="1338">
        <f>L41+N41</f>
        <v>0</v>
      </c>
      <c r="L41" s="1338"/>
      <c r="M41" s="1338"/>
      <c r="N41" s="1338"/>
      <c r="O41" s="1338"/>
      <c r="P41" s="1338"/>
      <c r="Q41" s="1339"/>
      <c r="R41" s="953"/>
      <c r="S41" s="1340">
        <v>-6060</v>
      </c>
      <c r="T41" s="1341">
        <f aca="true" t="shared" si="12" ref="T41:T52">S41+U41</f>
        <v>0</v>
      </c>
      <c r="U41" s="953">
        <v>6060</v>
      </c>
      <c r="V41" s="1342"/>
      <c r="W41" s="1343">
        <f>J41+U41+V41</f>
        <v>0</v>
      </c>
      <c r="X41" s="847"/>
      <c r="Y41" s="849"/>
      <c r="Z41" s="850"/>
      <c r="AA41" s="852"/>
      <c r="AB41" s="1041"/>
      <c r="AC41" s="853"/>
      <c r="AD41" s="849"/>
      <c r="AE41" s="854"/>
      <c r="AF41" s="1040"/>
      <c r="AG41" s="1042"/>
      <c r="AH41" s="1042"/>
      <c r="AI41" s="1043"/>
      <c r="AJ41" s="104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1307">
        <v>1</v>
      </c>
      <c r="B42" s="1325" t="s">
        <v>177</v>
      </c>
      <c r="C42" s="1045">
        <f aca="true" t="shared" si="13" ref="C42:C52">D42+H42</f>
        <v>0</v>
      </c>
      <c r="D42" s="1046"/>
      <c r="E42" s="1047"/>
      <c r="F42" s="1046"/>
      <c r="G42" s="1048"/>
      <c r="H42" s="1049"/>
      <c r="I42" s="1045"/>
      <c r="J42" s="837">
        <f t="shared" si="11"/>
        <v>-343</v>
      </c>
      <c r="K42" s="869">
        <f>L42+N42</f>
        <v>0</v>
      </c>
      <c r="L42" s="869"/>
      <c r="M42" s="869"/>
      <c r="N42" s="869"/>
      <c r="O42" s="869"/>
      <c r="P42" s="869"/>
      <c r="Q42" s="870"/>
      <c r="R42" s="838"/>
      <c r="S42" s="615">
        <v>-343</v>
      </c>
      <c r="T42" s="638">
        <f t="shared" si="12"/>
        <v>0</v>
      </c>
      <c r="U42" s="838">
        <v>343</v>
      </c>
      <c r="V42" s="840"/>
      <c r="W42" s="637">
        <f aca="true" t="shared" si="14" ref="W42:W52">J42+U42+V42</f>
        <v>0</v>
      </c>
      <c r="X42" s="611"/>
      <c r="Y42" s="406"/>
      <c r="Z42" s="443"/>
      <c r="AA42" s="605"/>
      <c r="AB42" s="1022"/>
      <c r="AC42" s="389"/>
      <c r="AD42" s="406"/>
      <c r="AE42" s="693"/>
      <c r="AF42" s="1049"/>
      <c r="AG42" s="1050"/>
      <c r="AH42" s="1050"/>
      <c r="AI42" s="1051"/>
      <c r="AJ42" s="1052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>
      <c r="A43" s="1126">
        <v>3</v>
      </c>
      <c r="B43" s="141" t="s">
        <v>179</v>
      </c>
      <c r="C43" s="1045">
        <f t="shared" si="13"/>
        <v>0</v>
      </c>
      <c r="D43" s="1046"/>
      <c r="E43" s="1047"/>
      <c r="F43" s="1046"/>
      <c r="G43" s="1048"/>
      <c r="H43" s="1049"/>
      <c r="I43" s="1045"/>
      <c r="J43" s="839">
        <f t="shared" si="11"/>
        <v>3971</v>
      </c>
      <c r="K43" s="611">
        <f aca="true" t="shared" si="15" ref="K43:K48">L43+N43</f>
        <v>0</v>
      </c>
      <c r="L43" s="611"/>
      <c r="M43" s="611"/>
      <c r="N43" s="611"/>
      <c r="O43" s="611"/>
      <c r="P43" s="611"/>
      <c r="Q43" s="855"/>
      <c r="R43" s="406">
        <v>3971</v>
      </c>
      <c r="S43" s="693"/>
      <c r="T43" s="463">
        <f t="shared" si="12"/>
        <v>0</v>
      </c>
      <c r="U43" s="406"/>
      <c r="V43" s="443"/>
      <c r="W43" s="686">
        <f t="shared" si="14"/>
        <v>3971</v>
      </c>
      <c r="X43" s="611"/>
      <c r="Y43" s="406"/>
      <c r="Z43" s="443"/>
      <c r="AA43" s="605">
        <v>3971</v>
      </c>
      <c r="AB43" s="1022"/>
      <c r="AC43" s="389"/>
      <c r="AD43" s="406"/>
      <c r="AE43" s="693"/>
      <c r="AF43" s="1049"/>
      <c r="AG43" s="1050"/>
      <c r="AH43" s="1050"/>
      <c r="AI43" s="1051"/>
      <c r="AJ43" s="1052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>
      <c r="A44" s="1307">
        <v>1</v>
      </c>
      <c r="B44" s="1325" t="s">
        <v>186</v>
      </c>
      <c r="C44" s="1045">
        <f t="shared" si="13"/>
        <v>0</v>
      </c>
      <c r="D44" s="1046"/>
      <c r="E44" s="1047"/>
      <c r="F44" s="1046"/>
      <c r="G44" s="1048"/>
      <c r="H44" s="1049"/>
      <c r="I44" s="1045"/>
      <c r="J44" s="837">
        <f t="shared" si="11"/>
        <v>-300</v>
      </c>
      <c r="K44" s="869">
        <f t="shared" si="15"/>
        <v>0</v>
      </c>
      <c r="L44" s="869"/>
      <c r="M44" s="869"/>
      <c r="N44" s="869"/>
      <c r="O44" s="869"/>
      <c r="P44" s="869"/>
      <c r="Q44" s="870"/>
      <c r="R44" s="838"/>
      <c r="S44" s="615">
        <v>-300</v>
      </c>
      <c r="T44" s="638">
        <f t="shared" si="12"/>
        <v>0</v>
      </c>
      <c r="U44" s="838">
        <v>300</v>
      </c>
      <c r="V44" s="840"/>
      <c r="W44" s="637">
        <f t="shared" si="14"/>
        <v>0</v>
      </c>
      <c r="X44" s="611"/>
      <c r="Y44" s="406"/>
      <c r="Z44" s="443"/>
      <c r="AA44" s="605"/>
      <c r="AB44" s="1022"/>
      <c r="AC44" s="389"/>
      <c r="AD44" s="406"/>
      <c r="AE44" s="693"/>
      <c r="AF44" s="1049"/>
      <c r="AG44" s="1050"/>
      <c r="AH44" s="1050"/>
      <c r="AI44" s="1051"/>
      <c r="AJ44" s="1052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>
      <c r="A45" s="1126">
        <v>3</v>
      </c>
      <c r="B45" s="141" t="s">
        <v>187</v>
      </c>
      <c r="C45" s="1045">
        <f t="shared" si="13"/>
        <v>0</v>
      </c>
      <c r="D45" s="1046"/>
      <c r="E45" s="1047"/>
      <c r="F45" s="1046"/>
      <c r="G45" s="1048"/>
      <c r="H45" s="1049"/>
      <c r="I45" s="1045"/>
      <c r="J45" s="839">
        <f t="shared" si="11"/>
        <v>4015</v>
      </c>
      <c r="K45" s="611">
        <f t="shared" si="15"/>
        <v>0</v>
      </c>
      <c r="L45" s="611"/>
      <c r="M45" s="611"/>
      <c r="N45" s="611"/>
      <c r="O45" s="611"/>
      <c r="P45" s="611"/>
      <c r="Q45" s="855"/>
      <c r="R45" s="406">
        <v>4015</v>
      </c>
      <c r="S45" s="693"/>
      <c r="T45" s="463">
        <f t="shared" si="12"/>
        <v>0</v>
      </c>
      <c r="U45" s="406"/>
      <c r="V45" s="443"/>
      <c r="W45" s="686">
        <f t="shared" si="14"/>
        <v>4015</v>
      </c>
      <c r="X45" s="611"/>
      <c r="Y45" s="406"/>
      <c r="Z45" s="443"/>
      <c r="AA45" s="605">
        <v>4015</v>
      </c>
      <c r="AB45" s="1022"/>
      <c r="AC45" s="389"/>
      <c r="AD45" s="406"/>
      <c r="AE45" s="693"/>
      <c r="AF45" s="1049"/>
      <c r="AG45" s="1050"/>
      <c r="AH45" s="1050"/>
      <c r="AI45" s="1051"/>
      <c r="AJ45" s="1052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>
      <c r="A46" s="1126">
        <v>3</v>
      </c>
      <c r="B46" s="141" t="s">
        <v>188</v>
      </c>
      <c r="C46" s="1045">
        <f t="shared" si="13"/>
        <v>0</v>
      </c>
      <c r="D46" s="1046"/>
      <c r="E46" s="1047"/>
      <c r="F46" s="1046"/>
      <c r="G46" s="1048"/>
      <c r="H46" s="1049"/>
      <c r="I46" s="1045"/>
      <c r="J46" s="839">
        <f t="shared" si="11"/>
        <v>0</v>
      </c>
      <c r="K46" s="611">
        <f t="shared" si="15"/>
        <v>0</v>
      </c>
      <c r="L46" s="611"/>
      <c r="M46" s="611"/>
      <c r="N46" s="611"/>
      <c r="O46" s="611"/>
      <c r="P46" s="611"/>
      <c r="Q46" s="855"/>
      <c r="R46" s="406"/>
      <c r="S46" s="693"/>
      <c r="T46" s="463">
        <f t="shared" si="12"/>
        <v>3123</v>
      </c>
      <c r="U46" s="406">
        <v>3123</v>
      </c>
      <c r="V46" s="443"/>
      <c r="W46" s="686">
        <f t="shared" si="14"/>
        <v>3123</v>
      </c>
      <c r="X46" s="611"/>
      <c r="Y46" s="406"/>
      <c r="Z46" s="443"/>
      <c r="AA46" s="605">
        <v>3123</v>
      </c>
      <c r="AB46" s="1022"/>
      <c r="AC46" s="389"/>
      <c r="AD46" s="406"/>
      <c r="AE46" s="693"/>
      <c r="AF46" s="1049"/>
      <c r="AG46" s="1050"/>
      <c r="AH46" s="1050"/>
      <c r="AI46" s="1051"/>
      <c r="AJ46" s="1052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>
      <c r="A47" s="1307">
        <v>1</v>
      </c>
      <c r="B47" s="1325" t="s">
        <v>190</v>
      </c>
      <c r="C47" s="1045">
        <f t="shared" si="13"/>
        <v>0</v>
      </c>
      <c r="D47" s="1046"/>
      <c r="E47" s="1047"/>
      <c r="F47" s="1046"/>
      <c r="G47" s="1048"/>
      <c r="H47" s="1049"/>
      <c r="I47" s="1045"/>
      <c r="J47" s="837">
        <f t="shared" si="11"/>
        <v>-700</v>
      </c>
      <c r="K47" s="869">
        <f t="shared" si="15"/>
        <v>0</v>
      </c>
      <c r="L47" s="869"/>
      <c r="M47" s="869"/>
      <c r="N47" s="869"/>
      <c r="O47" s="869"/>
      <c r="P47" s="869"/>
      <c r="Q47" s="870"/>
      <c r="R47" s="838"/>
      <c r="S47" s="615">
        <v>-700</v>
      </c>
      <c r="T47" s="638">
        <f t="shared" si="12"/>
        <v>0</v>
      </c>
      <c r="U47" s="838">
        <v>700</v>
      </c>
      <c r="V47" s="840"/>
      <c r="W47" s="637">
        <f t="shared" si="14"/>
        <v>0</v>
      </c>
      <c r="X47" s="611"/>
      <c r="Y47" s="406"/>
      <c r="Z47" s="443"/>
      <c r="AA47" s="605"/>
      <c r="AB47" s="1022"/>
      <c r="AC47" s="389"/>
      <c r="AD47" s="406"/>
      <c r="AE47" s="693"/>
      <c r="AF47" s="1049"/>
      <c r="AG47" s="1050"/>
      <c r="AH47" s="1050"/>
      <c r="AI47" s="1051"/>
      <c r="AJ47" s="1052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3.5" thickBot="1">
      <c r="A48" s="1126">
        <v>3</v>
      </c>
      <c r="B48" s="141" t="s">
        <v>191</v>
      </c>
      <c r="C48" s="1045">
        <f t="shared" si="13"/>
        <v>0</v>
      </c>
      <c r="D48" s="1046"/>
      <c r="E48" s="1047"/>
      <c r="F48" s="1046"/>
      <c r="G48" s="1048"/>
      <c r="H48" s="1049"/>
      <c r="I48" s="1045"/>
      <c r="J48" s="839">
        <f t="shared" si="11"/>
        <v>3000</v>
      </c>
      <c r="K48" s="611">
        <f t="shared" si="15"/>
        <v>0</v>
      </c>
      <c r="L48" s="611"/>
      <c r="M48" s="611"/>
      <c r="N48" s="611"/>
      <c r="O48" s="611"/>
      <c r="P48" s="611"/>
      <c r="Q48" s="855"/>
      <c r="R48" s="406">
        <v>3000</v>
      </c>
      <c r="S48" s="693"/>
      <c r="T48" s="463">
        <f t="shared" si="12"/>
        <v>-3000</v>
      </c>
      <c r="U48" s="406">
        <v>-3000</v>
      </c>
      <c r="V48" s="443"/>
      <c r="W48" s="686">
        <f t="shared" si="14"/>
        <v>0</v>
      </c>
      <c r="X48" s="611"/>
      <c r="Y48" s="406"/>
      <c r="Z48" s="443"/>
      <c r="AA48" s="605"/>
      <c r="AB48" s="1022"/>
      <c r="AC48" s="389"/>
      <c r="AD48" s="406"/>
      <c r="AE48" s="693"/>
      <c r="AF48" s="1049"/>
      <c r="AG48" s="1050"/>
      <c r="AH48" s="1050"/>
      <c r="AI48" s="1051"/>
      <c r="AJ48" s="1052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88">
        <v>3</v>
      </c>
      <c r="B49" s="1131"/>
      <c r="C49" s="1045">
        <f t="shared" si="13"/>
        <v>0</v>
      </c>
      <c r="D49" s="1046"/>
      <c r="E49" s="1047"/>
      <c r="F49" s="1046"/>
      <c r="G49" s="1048"/>
      <c r="H49" s="1049"/>
      <c r="I49" s="1045"/>
      <c r="J49" s="839">
        <f t="shared" si="11"/>
        <v>0</v>
      </c>
      <c r="K49" s="611"/>
      <c r="L49" s="611"/>
      <c r="M49" s="611"/>
      <c r="N49" s="611"/>
      <c r="O49" s="611"/>
      <c r="P49" s="611"/>
      <c r="Q49" s="855"/>
      <c r="R49" s="406"/>
      <c r="S49" s="693"/>
      <c r="T49" s="463">
        <f t="shared" si="12"/>
        <v>0</v>
      </c>
      <c r="U49" s="406"/>
      <c r="V49" s="443"/>
      <c r="W49" s="686">
        <f t="shared" si="14"/>
        <v>0</v>
      </c>
      <c r="X49" s="611"/>
      <c r="Y49" s="406"/>
      <c r="Z49" s="443"/>
      <c r="AA49" s="605"/>
      <c r="AB49" s="1022"/>
      <c r="AC49" s="389"/>
      <c r="AD49" s="406"/>
      <c r="AE49" s="693"/>
      <c r="AF49" s="1049"/>
      <c r="AG49" s="1050"/>
      <c r="AH49" s="1050"/>
      <c r="AI49" s="1051"/>
      <c r="AJ49" s="1052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88">
        <v>3</v>
      </c>
      <c r="B50" s="1131"/>
      <c r="C50" s="1045"/>
      <c r="D50" s="1046"/>
      <c r="E50" s="1047"/>
      <c r="F50" s="1046"/>
      <c r="G50" s="1048"/>
      <c r="H50" s="1049"/>
      <c r="I50" s="1045"/>
      <c r="J50" s="839">
        <f t="shared" si="11"/>
        <v>0</v>
      </c>
      <c r="K50" s="611">
        <f>L50+N50</f>
        <v>0</v>
      </c>
      <c r="L50" s="611"/>
      <c r="M50" s="611"/>
      <c r="N50" s="611"/>
      <c r="O50" s="611"/>
      <c r="P50" s="611"/>
      <c r="Q50" s="855"/>
      <c r="R50" s="406"/>
      <c r="S50" s="693"/>
      <c r="T50" s="463">
        <f t="shared" si="12"/>
        <v>0</v>
      </c>
      <c r="U50" s="406"/>
      <c r="V50" s="443"/>
      <c r="W50" s="686">
        <f t="shared" si="14"/>
        <v>0</v>
      </c>
      <c r="X50" s="611"/>
      <c r="Y50" s="406"/>
      <c r="Z50" s="443"/>
      <c r="AA50" s="605"/>
      <c r="AB50" s="1022"/>
      <c r="AC50" s="389"/>
      <c r="AD50" s="406"/>
      <c r="AE50" s="693"/>
      <c r="AF50" s="1049"/>
      <c r="AG50" s="1050"/>
      <c r="AH50" s="1050"/>
      <c r="AI50" s="1051"/>
      <c r="AJ50" s="1052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2.75" hidden="1">
      <c r="A51" s="188">
        <v>3</v>
      </c>
      <c r="B51" s="1131"/>
      <c r="C51" s="1045"/>
      <c r="D51" s="1046"/>
      <c r="E51" s="1047"/>
      <c r="F51" s="1046"/>
      <c r="G51" s="1048"/>
      <c r="H51" s="1049"/>
      <c r="I51" s="1045"/>
      <c r="J51" s="839">
        <f t="shared" si="11"/>
        <v>0</v>
      </c>
      <c r="K51" s="611"/>
      <c r="L51" s="611"/>
      <c r="M51" s="611"/>
      <c r="N51" s="611"/>
      <c r="O51" s="611"/>
      <c r="P51" s="611"/>
      <c r="Q51" s="855"/>
      <c r="R51" s="406"/>
      <c r="S51" s="693"/>
      <c r="T51" s="463">
        <f t="shared" si="12"/>
        <v>0</v>
      </c>
      <c r="U51" s="406"/>
      <c r="V51" s="443"/>
      <c r="W51" s="686">
        <f t="shared" si="14"/>
        <v>0</v>
      </c>
      <c r="X51" s="611"/>
      <c r="Y51" s="406"/>
      <c r="Z51" s="443"/>
      <c r="AA51" s="605"/>
      <c r="AB51" s="1022"/>
      <c r="AC51" s="389"/>
      <c r="AD51" s="406"/>
      <c r="AE51" s="693"/>
      <c r="AF51" s="1049"/>
      <c r="AG51" s="1050"/>
      <c r="AH51" s="1050"/>
      <c r="AI51" s="1051"/>
      <c r="AJ51" s="1052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3.5" hidden="1" thickBot="1">
      <c r="A52" s="188">
        <v>3</v>
      </c>
      <c r="B52" s="1131"/>
      <c r="C52" s="1045">
        <f t="shared" si="13"/>
        <v>0</v>
      </c>
      <c r="D52" s="1046"/>
      <c r="E52" s="1047"/>
      <c r="F52" s="1046"/>
      <c r="G52" s="1048"/>
      <c r="H52" s="1049"/>
      <c r="I52" s="1045"/>
      <c r="J52" s="839">
        <f t="shared" si="11"/>
        <v>0</v>
      </c>
      <c r="K52" s="611"/>
      <c r="L52" s="611"/>
      <c r="M52" s="611"/>
      <c r="N52" s="611"/>
      <c r="O52" s="611"/>
      <c r="P52" s="611"/>
      <c r="Q52" s="855"/>
      <c r="R52" s="406"/>
      <c r="S52" s="693"/>
      <c r="T52" s="463">
        <f t="shared" si="12"/>
        <v>0</v>
      </c>
      <c r="U52" s="406"/>
      <c r="V52" s="443"/>
      <c r="W52" s="686">
        <f t="shared" si="14"/>
        <v>0</v>
      </c>
      <c r="X52" s="611"/>
      <c r="Y52" s="406"/>
      <c r="Z52" s="443"/>
      <c r="AA52" s="605"/>
      <c r="AB52" s="1022"/>
      <c r="AC52" s="389"/>
      <c r="AD52" s="406"/>
      <c r="AE52" s="693"/>
      <c r="AF52" s="1049"/>
      <c r="AG52" s="1050"/>
      <c r="AH52" s="1050"/>
      <c r="AI52" s="1051"/>
      <c r="AJ52" s="1052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7" ht="13.5" thickBot="1">
      <c r="A53" s="1140"/>
      <c r="B53" s="1136" t="s">
        <v>35</v>
      </c>
      <c r="C53" s="1053">
        <f aca="true" t="shared" si="16" ref="C53:X53">SUM(C41:C52)</f>
        <v>0</v>
      </c>
      <c r="D53" s="1054">
        <f t="shared" si="16"/>
        <v>0</v>
      </c>
      <c r="E53" s="1055"/>
      <c r="F53" s="1054"/>
      <c r="G53" s="1056"/>
      <c r="H53" s="1053">
        <f t="shared" si="16"/>
        <v>0</v>
      </c>
      <c r="I53" s="1053">
        <f t="shared" si="16"/>
        <v>0</v>
      </c>
      <c r="J53" s="1053">
        <f t="shared" si="16"/>
        <v>3583</v>
      </c>
      <c r="K53" s="1053">
        <f t="shared" si="16"/>
        <v>0</v>
      </c>
      <c r="L53" s="1053">
        <f t="shared" si="16"/>
        <v>0</v>
      </c>
      <c r="M53" s="1053"/>
      <c r="N53" s="1053">
        <f t="shared" si="16"/>
        <v>0</v>
      </c>
      <c r="O53" s="1053">
        <f t="shared" si="16"/>
        <v>0</v>
      </c>
      <c r="P53" s="1053">
        <f t="shared" si="16"/>
        <v>0</v>
      </c>
      <c r="Q53" s="1054">
        <f t="shared" si="16"/>
        <v>0</v>
      </c>
      <c r="R53" s="1055">
        <f t="shared" si="16"/>
        <v>10986</v>
      </c>
      <c r="S53" s="1060">
        <f t="shared" si="16"/>
        <v>-7403</v>
      </c>
      <c r="T53" s="1059">
        <f t="shared" si="16"/>
        <v>123</v>
      </c>
      <c r="U53" s="1055">
        <f t="shared" si="16"/>
        <v>7526</v>
      </c>
      <c r="V53" s="1057">
        <f t="shared" si="16"/>
        <v>0</v>
      </c>
      <c r="W53" s="1056">
        <f t="shared" si="16"/>
        <v>11109</v>
      </c>
      <c r="X53" s="1058">
        <f t="shared" si="16"/>
        <v>0</v>
      </c>
      <c r="Y53" s="1055">
        <f>SUM(Y41:Y52)</f>
        <v>0</v>
      </c>
      <c r="Z53" s="1057">
        <f>SUM(Z41:Z52)</f>
        <v>0</v>
      </c>
      <c r="AA53" s="1059">
        <f>SUM(AA41:AA52)</f>
        <v>11109</v>
      </c>
      <c r="AB53" s="1060"/>
      <c r="AC53" s="1058">
        <f>SUM(AC41:AC52)</f>
        <v>0</v>
      </c>
      <c r="AD53" s="1055">
        <f>SUM(AD41:AD52)</f>
        <v>0</v>
      </c>
      <c r="AE53" s="1060">
        <f>SUM(AE41:AE52)</f>
        <v>0</v>
      </c>
      <c r="AF53" s="1058"/>
      <c r="AG53" s="1055"/>
      <c r="AH53" s="1055"/>
      <c r="AI53" s="1057"/>
      <c r="AJ53" s="1060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1141">
        <v>3</v>
      </c>
      <c r="B54" s="141" t="s">
        <v>205</v>
      </c>
      <c r="C54" s="1036">
        <f aca="true" t="shared" si="17" ref="C54:C66">D54+H54</f>
        <v>0</v>
      </c>
      <c r="D54" s="1037"/>
      <c r="E54" s="1038"/>
      <c r="F54" s="1037"/>
      <c r="G54" s="1039"/>
      <c r="H54" s="1040"/>
      <c r="I54" s="1036"/>
      <c r="J54" s="1045">
        <f aca="true" t="shared" si="18" ref="J54:J66">K54+O54+P54+Q54+R54+S54</f>
        <v>1746</v>
      </c>
      <c r="K54" s="847">
        <f>L54+N54</f>
        <v>0</v>
      </c>
      <c r="L54" s="1040"/>
      <c r="M54" s="1040"/>
      <c r="N54" s="1040"/>
      <c r="O54" s="1040"/>
      <c r="P54" s="1040"/>
      <c r="Q54" s="1037"/>
      <c r="R54" s="849">
        <v>1746</v>
      </c>
      <c r="S54" s="854"/>
      <c r="T54" s="868">
        <f>S54+U54</f>
        <v>0</v>
      </c>
      <c r="U54" s="849"/>
      <c r="V54" s="444"/>
      <c r="W54" s="686">
        <f>J54+U54</f>
        <v>1746</v>
      </c>
      <c r="X54" s="1040"/>
      <c r="Y54" s="1038"/>
      <c r="Z54" s="1061"/>
      <c r="AA54" s="852">
        <v>1746</v>
      </c>
      <c r="AB54" s="1062"/>
      <c r="AC54" s="1063"/>
      <c r="AD54" s="1038"/>
      <c r="AE54" s="1044"/>
      <c r="AF54" s="1040"/>
      <c r="AG54" s="1042"/>
      <c r="AH54" s="1042"/>
      <c r="AI54" s="1043"/>
      <c r="AJ54" s="104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>
      <c r="A55" s="1307">
        <v>1</v>
      </c>
      <c r="B55" s="1325" t="s">
        <v>212</v>
      </c>
      <c r="C55" s="1045">
        <f t="shared" si="17"/>
        <v>0</v>
      </c>
      <c r="D55" s="1064"/>
      <c r="E55" s="1065"/>
      <c r="F55" s="1064"/>
      <c r="G55" s="1066"/>
      <c r="H55" s="1067"/>
      <c r="I55" s="1068"/>
      <c r="J55" s="935">
        <f t="shared" si="18"/>
        <v>-587</v>
      </c>
      <c r="K55" s="613">
        <f>L55+N55</f>
        <v>0</v>
      </c>
      <c r="L55" s="1067"/>
      <c r="M55" s="1067"/>
      <c r="N55" s="1067"/>
      <c r="O55" s="1067"/>
      <c r="P55" s="1067"/>
      <c r="Q55" s="1064"/>
      <c r="R55" s="1065"/>
      <c r="S55" s="643">
        <v>-587</v>
      </c>
      <c r="T55" s="616">
        <f aca="true" t="shared" si="19" ref="T55:T66">S55+U55</f>
        <v>0</v>
      </c>
      <c r="U55" s="614">
        <v>587</v>
      </c>
      <c r="V55" s="444"/>
      <c r="W55" s="1348">
        <f aca="true" t="shared" si="20" ref="W55:W62">J55+U55</f>
        <v>0</v>
      </c>
      <c r="X55" s="1067"/>
      <c r="Y55" s="1065"/>
      <c r="Z55" s="1069"/>
      <c r="AA55" s="1070"/>
      <c r="AB55" s="1071"/>
      <c r="AC55" s="1072"/>
      <c r="AD55" s="1065"/>
      <c r="AE55" s="1073"/>
      <c r="AF55" s="1067"/>
      <c r="AG55" s="1074"/>
      <c r="AH55" s="1074"/>
      <c r="AI55" s="1075"/>
      <c r="AJ55" s="1073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>
      <c r="A56" s="1307">
        <v>1</v>
      </c>
      <c r="B56" s="1325" t="s">
        <v>215</v>
      </c>
      <c r="C56" s="1045">
        <f t="shared" si="17"/>
        <v>0</v>
      </c>
      <c r="D56" s="1064"/>
      <c r="E56" s="1065"/>
      <c r="F56" s="1064"/>
      <c r="G56" s="1066"/>
      <c r="H56" s="1067"/>
      <c r="I56" s="1068"/>
      <c r="J56" s="935">
        <f t="shared" si="18"/>
        <v>-28</v>
      </c>
      <c r="K56" s="634">
        <f>L56+N56</f>
        <v>0</v>
      </c>
      <c r="L56" s="947"/>
      <c r="M56" s="947"/>
      <c r="N56" s="947"/>
      <c r="O56" s="947"/>
      <c r="P56" s="947"/>
      <c r="Q56" s="950"/>
      <c r="R56" s="614"/>
      <c r="S56" s="643">
        <v>-28</v>
      </c>
      <c r="T56" s="616">
        <f t="shared" si="19"/>
        <v>0</v>
      </c>
      <c r="U56" s="614">
        <v>28</v>
      </c>
      <c r="V56" s="945"/>
      <c r="W56" s="637">
        <f t="shared" si="20"/>
        <v>0</v>
      </c>
      <c r="X56" s="1067"/>
      <c r="Y56" s="1065"/>
      <c r="Z56" s="1069"/>
      <c r="AA56" s="937"/>
      <c r="AB56" s="1071"/>
      <c r="AC56" s="1072"/>
      <c r="AD56" s="1065"/>
      <c r="AE56" s="1073"/>
      <c r="AF56" s="1067"/>
      <c r="AG56" s="1074"/>
      <c r="AH56" s="1074"/>
      <c r="AI56" s="1075"/>
      <c r="AJ56" s="1073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>
      <c r="A57" s="44">
        <v>3</v>
      </c>
      <c r="B57" s="1387" t="s">
        <v>223</v>
      </c>
      <c r="C57" s="1045">
        <f>D57+H57</f>
        <v>0</v>
      </c>
      <c r="D57" s="1064"/>
      <c r="E57" s="1065"/>
      <c r="F57" s="1064"/>
      <c r="G57" s="1066"/>
      <c r="H57" s="1067"/>
      <c r="I57" s="1068"/>
      <c r="J57" s="1045">
        <f t="shared" si="18"/>
        <v>0</v>
      </c>
      <c r="K57" s="613">
        <f>L57+N57</f>
        <v>0</v>
      </c>
      <c r="L57" s="1067"/>
      <c r="M57" s="1067"/>
      <c r="N57" s="1067"/>
      <c r="O57" s="1067"/>
      <c r="P57" s="1067"/>
      <c r="Q57" s="1064"/>
      <c r="R57" s="1065"/>
      <c r="S57" s="695"/>
      <c r="T57" s="379">
        <f>S57+U57</f>
        <v>-303</v>
      </c>
      <c r="U57" s="380">
        <v>-303</v>
      </c>
      <c r="V57" s="444"/>
      <c r="W57" s="686">
        <f>J57+U57</f>
        <v>-303</v>
      </c>
      <c r="X57" s="1067"/>
      <c r="Y57" s="1065"/>
      <c r="Z57" s="1069"/>
      <c r="AA57" s="54">
        <v>-303</v>
      </c>
      <c r="AB57" s="1071"/>
      <c r="AC57" s="1072"/>
      <c r="AD57" s="1065"/>
      <c r="AE57" s="1073"/>
      <c r="AF57" s="1067"/>
      <c r="AG57" s="1074"/>
      <c r="AH57" s="1074"/>
      <c r="AI57" s="1075"/>
      <c r="AJ57" s="1073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3.5" thickBot="1">
      <c r="A58" s="1307">
        <v>1</v>
      </c>
      <c r="B58" s="1325" t="s">
        <v>226</v>
      </c>
      <c r="C58" s="1045">
        <f>D58+H58</f>
        <v>0</v>
      </c>
      <c r="D58" s="1064"/>
      <c r="E58" s="1065"/>
      <c r="F58" s="1064"/>
      <c r="G58" s="1066"/>
      <c r="H58" s="1067"/>
      <c r="I58" s="1068"/>
      <c r="J58" s="935">
        <f t="shared" si="18"/>
        <v>2060</v>
      </c>
      <c r="K58" s="613">
        <f>L58+N58</f>
        <v>0</v>
      </c>
      <c r="L58" s="1067"/>
      <c r="M58" s="1067"/>
      <c r="N58" s="1067"/>
      <c r="O58" s="1067"/>
      <c r="P58" s="1067"/>
      <c r="Q58" s="1064"/>
      <c r="R58" s="1065"/>
      <c r="S58" s="643">
        <v>2060</v>
      </c>
      <c r="T58" s="616">
        <f>S58+U58</f>
        <v>0</v>
      </c>
      <c r="U58" s="614">
        <v>-2060</v>
      </c>
      <c r="V58" s="444"/>
      <c r="W58" s="686">
        <f>J58+U58</f>
        <v>0</v>
      </c>
      <c r="X58" s="1067"/>
      <c r="Y58" s="1065"/>
      <c r="Z58" s="1069"/>
      <c r="AA58" s="1070"/>
      <c r="AB58" s="1071"/>
      <c r="AC58" s="1072"/>
      <c r="AD58" s="1065"/>
      <c r="AE58" s="1073"/>
      <c r="AF58" s="1067"/>
      <c r="AG58" s="1074"/>
      <c r="AH58" s="1074"/>
      <c r="AI58" s="1075"/>
      <c r="AJ58" s="1073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 hidden="1">
      <c r="A59" s="946">
        <v>3</v>
      </c>
      <c r="B59" s="1142"/>
      <c r="C59" s="1045">
        <f>D59+H59</f>
        <v>0</v>
      </c>
      <c r="D59" s="1064"/>
      <c r="E59" s="1065"/>
      <c r="F59" s="1064"/>
      <c r="G59" s="1066"/>
      <c r="H59" s="1067"/>
      <c r="I59" s="1068"/>
      <c r="J59" s="1045">
        <f t="shared" si="18"/>
        <v>0</v>
      </c>
      <c r="K59" s="613">
        <f>L59+N59</f>
        <v>0</v>
      </c>
      <c r="L59" s="1067"/>
      <c r="M59" s="1067"/>
      <c r="N59" s="1067"/>
      <c r="O59" s="1067"/>
      <c r="P59" s="1067"/>
      <c r="Q59" s="1064"/>
      <c r="R59" s="1065"/>
      <c r="S59" s="695"/>
      <c r="T59" s="379">
        <f>S59+U59</f>
        <v>0</v>
      </c>
      <c r="U59" s="380"/>
      <c r="V59" s="444"/>
      <c r="W59" s="686">
        <f>J59+U59</f>
        <v>0</v>
      </c>
      <c r="X59" s="1067"/>
      <c r="Y59" s="1065"/>
      <c r="Z59" s="1069"/>
      <c r="AA59" s="1070"/>
      <c r="AB59" s="1071"/>
      <c r="AC59" s="1072"/>
      <c r="AD59" s="1065"/>
      <c r="AE59" s="1073"/>
      <c r="AF59" s="1067"/>
      <c r="AG59" s="1074"/>
      <c r="AH59" s="1074"/>
      <c r="AI59" s="1075"/>
      <c r="AJ59" s="1073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946">
        <v>3</v>
      </c>
      <c r="B60" s="1142"/>
      <c r="C60" s="1045">
        <f>D60+H60</f>
        <v>0</v>
      </c>
      <c r="D60" s="1064"/>
      <c r="E60" s="1065"/>
      <c r="F60" s="1064"/>
      <c r="G60" s="1066"/>
      <c r="H60" s="1067"/>
      <c r="I60" s="1068"/>
      <c r="J60" s="1045">
        <f t="shared" si="18"/>
        <v>0</v>
      </c>
      <c r="K60" s="1067"/>
      <c r="L60" s="1067"/>
      <c r="M60" s="1067"/>
      <c r="N60" s="1067"/>
      <c r="O60" s="1067"/>
      <c r="P60" s="1067"/>
      <c r="Q60" s="1064"/>
      <c r="R60" s="1065"/>
      <c r="S60" s="695"/>
      <c r="T60" s="379">
        <f>S60+U60</f>
        <v>0</v>
      </c>
      <c r="U60" s="380"/>
      <c r="V60" s="444"/>
      <c r="W60" s="686">
        <f>J60+U60</f>
        <v>0</v>
      </c>
      <c r="X60" s="1067"/>
      <c r="Y60" s="1065"/>
      <c r="Z60" s="1069"/>
      <c r="AA60" s="1070"/>
      <c r="AB60" s="1071"/>
      <c r="AC60" s="1072"/>
      <c r="AD60" s="1065"/>
      <c r="AE60" s="1073"/>
      <c r="AF60" s="1067"/>
      <c r="AG60" s="1074"/>
      <c r="AH60" s="1074"/>
      <c r="AI60" s="1075"/>
      <c r="AJ60" s="1073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946">
        <v>3</v>
      </c>
      <c r="B61" s="1142"/>
      <c r="C61" s="1045">
        <f t="shared" si="17"/>
        <v>0</v>
      </c>
      <c r="D61" s="1064"/>
      <c r="E61" s="1065"/>
      <c r="F61" s="1064"/>
      <c r="G61" s="1066"/>
      <c r="H61" s="1067"/>
      <c r="I61" s="1068"/>
      <c r="J61" s="1045">
        <f t="shared" si="18"/>
        <v>0</v>
      </c>
      <c r="K61" s="1067"/>
      <c r="L61" s="1067"/>
      <c r="M61" s="1067"/>
      <c r="N61" s="1067"/>
      <c r="O61" s="1067"/>
      <c r="P61" s="1067"/>
      <c r="Q61" s="1064"/>
      <c r="R61" s="1065"/>
      <c r="S61" s="695"/>
      <c r="T61" s="379">
        <f t="shared" si="19"/>
        <v>0</v>
      </c>
      <c r="U61" s="380"/>
      <c r="V61" s="444"/>
      <c r="W61" s="686">
        <f t="shared" si="20"/>
        <v>0</v>
      </c>
      <c r="X61" s="1067"/>
      <c r="Y61" s="1065"/>
      <c r="Z61" s="1069"/>
      <c r="AA61" s="1076"/>
      <c r="AB61" s="1077"/>
      <c r="AC61" s="1078"/>
      <c r="AD61" s="1065"/>
      <c r="AE61" s="1073"/>
      <c r="AF61" s="1067"/>
      <c r="AG61" s="1079"/>
      <c r="AH61" s="1079"/>
      <c r="AI61" s="1080"/>
      <c r="AJ61" s="1073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946">
        <v>3</v>
      </c>
      <c r="B62" s="1142"/>
      <c r="C62" s="1045">
        <f t="shared" si="17"/>
        <v>0</v>
      </c>
      <c r="D62" s="1064"/>
      <c r="E62" s="1065"/>
      <c r="F62" s="1064"/>
      <c r="G62" s="1066"/>
      <c r="H62" s="1067"/>
      <c r="I62" s="1068"/>
      <c r="J62" s="1045">
        <f t="shared" si="18"/>
        <v>0</v>
      </c>
      <c r="K62" s="1067"/>
      <c r="L62" s="1067"/>
      <c r="M62" s="1067"/>
      <c r="N62" s="1067"/>
      <c r="O62" s="1067"/>
      <c r="P62" s="1067"/>
      <c r="Q62" s="1064"/>
      <c r="R62" s="1065"/>
      <c r="S62" s="695"/>
      <c r="T62" s="379">
        <f t="shared" si="19"/>
        <v>0</v>
      </c>
      <c r="U62" s="380"/>
      <c r="V62" s="444"/>
      <c r="W62" s="686">
        <f t="shared" si="20"/>
        <v>0</v>
      </c>
      <c r="X62" s="1067"/>
      <c r="Y62" s="1065"/>
      <c r="Z62" s="1069"/>
      <c r="AA62" s="1070"/>
      <c r="AB62" s="1071"/>
      <c r="AC62" s="1072"/>
      <c r="AD62" s="1065"/>
      <c r="AE62" s="1073"/>
      <c r="AF62" s="1067"/>
      <c r="AG62" s="1074"/>
      <c r="AH62" s="1074"/>
      <c r="AI62" s="1075"/>
      <c r="AJ62" s="1073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946">
        <v>3</v>
      </c>
      <c r="B63" s="1142"/>
      <c r="C63" s="1045">
        <f t="shared" si="17"/>
        <v>0</v>
      </c>
      <c r="D63" s="1046"/>
      <c r="E63" s="1047"/>
      <c r="F63" s="1046"/>
      <c r="G63" s="1048"/>
      <c r="H63" s="1049"/>
      <c r="I63" s="1045"/>
      <c r="J63" s="1045">
        <f t="shared" si="18"/>
        <v>0</v>
      </c>
      <c r="K63" s="1067"/>
      <c r="L63" s="1067"/>
      <c r="M63" s="1067"/>
      <c r="N63" s="1067"/>
      <c r="O63" s="1049"/>
      <c r="P63" s="1049"/>
      <c r="Q63" s="1046"/>
      <c r="R63" s="1047"/>
      <c r="S63" s="693"/>
      <c r="T63" s="463">
        <f t="shared" si="19"/>
        <v>0</v>
      </c>
      <c r="U63" s="406"/>
      <c r="V63" s="443"/>
      <c r="W63" s="686">
        <f>J63+U63</f>
        <v>0</v>
      </c>
      <c r="X63" s="1049"/>
      <c r="Y63" s="1047"/>
      <c r="Z63" s="1081"/>
      <c r="AA63" s="1082"/>
      <c r="AB63" s="1083"/>
      <c r="AC63" s="1084"/>
      <c r="AD63" s="1047"/>
      <c r="AE63" s="1052"/>
      <c r="AF63" s="1049"/>
      <c r="AG63" s="1050"/>
      <c r="AH63" s="1050"/>
      <c r="AI63" s="1051"/>
      <c r="AJ63" s="105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 hidden="1">
      <c r="A64" s="946">
        <v>3</v>
      </c>
      <c r="B64" s="1142"/>
      <c r="C64" s="1045">
        <f t="shared" si="17"/>
        <v>0</v>
      </c>
      <c r="D64" s="1046"/>
      <c r="E64" s="1047"/>
      <c r="F64" s="1046"/>
      <c r="G64" s="1048"/>
      <c r="H64" s="1049"/>
      <c r="I64" s="1045"/>
      <c r="J64" s="1045">
        <f t="shared" si="18"/>
        <v>0</v>
      </c>
      <c r="K64" s="1067"/>
      <c r="L64" s="1067"/>
      <c r="M64" s="1067"/>
      <c r="N64" s="1067"/>
      <c r="O64" s="1049"/>
      <c r="P64" s="1049"/>
      <c r="Q64" s="1046"/>
      <c r="R64" s="1047"/>
      <c r="S64" s="693"/>
      <c r="T64" s="463">
        <f t="shared" si="19"/>
        <v>0</v>
      </c>
      <c r="U64" s="406"/>
      <c r="V64" s="443"/>
      <c r="W64" s="686">
        <f>J64+U64</f>
        <v>0</v>
      </c>
      <c r="X64" s="1049"/>
      <c r="Y64" s="1047"/>
      <c r="Z64" s="1081"/>
      <c r="AA64" s="1082"/>
      <c r="AB64" s="1083"/>
      <c r="AC64" s="1084"/>
      <c r="AD64" s="1047"/>
      <c r="AE64" s="1052"/>
      <c r="AF64" s="1049"/>
      <c r="AG64" s="1050"/>
      <c r="AH64" s="1050"/>
      <c r="AI64" s="1051"/>
      <c r="AJ64" s="105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2.75" hidden="1">
      <c r="A65" s="946">
        <v>3</v>
      </c>
      <c r="B65" s="1142"/>
      <c r="C65" s="1085">
        <f t="shared" si="17"/>
        <v>0</v>
      </c>
      <c r="D65" s="1086"/>
      <c r="E65" s="1087"/>
      <c r="F65" s="1086"/>
      <c r="G65" s="1088"/>
      <c r="H65" s="1089"/>
      <c r="I65" s="1085"/>
      <c r="J65" s="1085">
        <f t="shared" si="18"/>
        <v>0</v>
      </c>
      <c r="K65" s="1067"/>
      <c r="L65" s="1067"/>
      <c r="M65" s="1067"/>
      <c r="N65" s="1067"/>
      <c r="O65" s="1089"/>
      <c r="P65" s="1089"/>
      <c r="Q65" s="1086"/>
      <c r="R65" s="1087"/>
      <c r="S65" s="929"/>
      <c r="T65" s="932">
        <f>U65+S65</f>
        <v>0</v>
      </c>
      <c r="U65" s="927"/>
      <c r="V65" s="933"/>
      <c r="W65" s="934">
        <f>J65+U65</f>
        <v>0</v>
      </c>
      <c r="X65" s="1089"/>
      <c r="Y65" s="1087"/>
      <c r="Z65" s="1090"/>
      <c r="AA65" s="1091"/>
      <c r="AB65" s="1092"/>
      <c r="AC65" s="1093"/>
      <c r="AD65" s="1087"/>
      <c r="AE65" s="1094"/>
      <c r="AF65" s="1089"/>
      <c r="AG65" s="1095"/>
      <c r="AH65" s="1095"/>
      <c r="AI65" s="1096"/>
      <c r="AJ65" s="109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hidden="1" thickBot="1">
      <c r="A66" s="946">
        <v>3</v>
      </c>
      <c r="B66" s="1142"/>
      <c r="C66" s="1085">
        <f t="shared" si="17"/>
        <v>0</v>
      </c>
      <c r="D66" s="1086"/>
      <c r="E66" s="1087"/>
      <c r="F66" s="1086"/>
      <c r="G66" s="1088"/>
      <c r="H66" s="1089"/>
      <c r="I66" s="1085"/>
      <c r="J66" s="1085">
        <f t="shared" si="18"/>
        <v>0</v>
      </c>
      <c r="K66" s="1097"/>
      <c r="L66" s="1097"/>
      <c r="M66" s="1097"/>
      <c r="N66" s="1097"/>
      <c r="O66" s="1089"/>
      <c r="P66" s="1089"/>
      <c r="Q66" s="1086"/>
      <c r="R66" s="1087"/>
      <c r="S66" s="929"/>
      <c r="T66" s="932">
        <f t="shared" si="19"/>
        <v>0</v>
      </c>
      <c r="U66" s="927"/>
      <c r="V66" s="933"/>
      <c r="W66" s="934">
        <f>J66+U66</f>
        <v>0</v>
      </c>
      <c r="X66" s="1089"/>
      <c r="Y66" s="1087"/>
      <c r="Z66" s="1090"/>
      <c r="AA66" s="1091"/>
      <c r="AB66" s="1092"/>
      <c r="AC66" s="1093"/>
      <c r="AD66" s="1087"/>
      <c r="AE66" s="1094"/>
      <c r="AF66" s="1089"/>
      <c r="AG66" s="1095"/>
      <c r="AH66" s="1095"/>
      <c r="AI66" s="1096"/>
      <c r="AJ66" s="109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ht="13.5" thickBot="1">
      <c r="A67" s="1140"/>
      <c r="B67" s="1136" t="s">
        <v>36</v>
      </c>
      <c r="C67" s="1053">
        <f aca="true" t="shared" si="21" ref="C67:X67">SUM(C54:C66)</f>
        <v>0</v>
      </c>
      <c r="D67" s="1054">
        <f t="shared" si="21"/>
        <v>0</v>
      </c>
      <c r="E67" s="1055">
        <f>SUM(E54:E66)</f>
        <v>0</v>
      </c>
      <c r="F67" s="1054">
        <f>SUM(F54:F66)</f>
        <v>0</v>
      </c>
      <c r="G67" s="1056">
        <f>SUM(G54:G66)</f>
        <v>0</v>
      </c>
      <c r="H67" s="1053">
        <f t="shared" si="21"/>
        <v>0</v>
      </c>
      <c r="I67" s="1053">
        <f t="shared" si="21"/>
        <v>0</v>
      </c>
      <c r="J67" s="1053">
        <f t="shared" si="21"/>
        <v>3191</v>
      </c>
      <c r="K67" s="1053">
        <f t="shared" si="21"/>
        <v>0</v>
      </c>
      <c r="L67" s="1053">
        <f t="shared" si="21"/>
        <v>0</v>
      </c>
      <c r="M67" s="1053"/>
      <c r="N67" s="1053">
        <f t="shared" si="21"/>
        <v>0</v>
      </c>
      <c r="O67" s="1053">
        <f t="shared" si="21"/>
        <v>0</v>
      </c>
      <c r="P67" s="1053">
        <f t="shared" si="21"/>
        <v>0</v>
      </c>
      <c r="Q67" s="1054">
        <f t="shared" si="21"/>
        <v>0</v>
      </c>
      <c r="R67" s="1055">
        <f t="shared" si="21"/>
        <v>1746</v>
      </c>
      <c r="S67" s="1060">
        <f t="shared" si="21"/>
        <v>1445</v>
      </c>
      <c r="T67" s="1059">
        <f t="shared" si="21"/>
        <v>-303</v>
      </c>
      <c r="U67" s="1055">
        <f t="shared" si="21"/>
        <v>-1748</v>
      </c>
      <c r="V67" s="1057">
        <f t="shared" si="21"/>
        <v>0</v>
      </c>
      <c r="W67" s="1056">
        <f t="shared" si="21"/>
        <v>1443</v>
      </c>
      <c r="X67" s="1058">
        <f t="shared" si="21"/>
        <v>0</v>
      </c>
      <c r="Y67" s="1055">
        <f>SUM(Y54:Y66)</f>
        <v>0</v>
      </c>
      <c r="Z67" s="1057"/>
      <c r="AA67" s="1059">
        <f>SUM(AA54:AA66)</f>
        <v>1443</v>
      </c>
      <c r="AB67" s="1060">
        <f>SUM(AB54:AB66)</f>
        <v>0</v>
      </c>
      <c r="AC67" s="1058">
        <f>SUM(AC54:AC66)</f>
        <v>0</v>
      </c>
      <c r="AD67" s="1055">
        <f>SUM(AD54:AD66)</f>
        <v>0</v>
      </c>
      <c r="AE67" s="1060">
        <f>SUM(AE54:AE66)</f>
        <v>0</v>
      </c>
      <c r="AF67" s="1058"/>
      <c r="AG67" s="1055"/>
      <c r="AH67" s="1055"/>
      <c r="AI67" s="1057"/>
      <c r="AJ67" s="1060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6" ht="13.5" thickBot="1">
      <c r="A68" s="2"/>
      <c r="B68" s="1098" t="s">
        <v>37</v>
      </c>
      <c r="C68" s="1099">
        <f aca="true" t="shared" si="22" ref="C68:X68">C25+C40+C53+C67</f>
        <v>0</v>
      </c>
      <c r="D68" s="1100">
        <f t="shared" si="22"/>
        <v>0</v>
      </c>
      <c r="E68" s="1101">
        <f t="shared" si="22"/>
        <v>0</v>
      </c>
      <c r="F68" s="1100">
        <f t="shared" si="22"/>
        <v>0</v>
      </c>
      <c r="G68" s="1102">
        <f t="shared" si="22"/>
        <v>0</v>
      </c>
      <c r="H68" s="1026">
        <f t="shared" si="22"/>
        <v>0</v>
      </c>
      <c r="I68" s="1099">
        <f t="shared" si="22"/>
        <v>0</v>
      </c>
      <c r="J68" s="1099">
        <f>K68+O68+P68+Q68+R68+S68</f>
        <v>-1883</v>
      </c>
      <c r="K68" s="1099">
        <f t="shared" si="22"/>
        <v>0</v>
      </c>
      <c r="L68" s="1100">
        <f t="shared" si="22"/>
        <v>0</v>
      </c>
      <c r="M68" s="1100"/>
      <c r="N68" s="1026">
        <f t="shared" si="22"/>
        <v>0</v>
      </c>
      <c r="O68" s="1026">
        <f t="shared" si="22"/>
        <v>0</v>
      </c>
      <c r="P68" s="1026">
        <f t="shared" si="22"/>
        <v>0</v>
      </c>
      <c r="Q68" s="1029">
        <f t="shared" si="22"/>
        <v>0</v>
      </c>
      <c r="R68" s="1101">
        <f t="shared" si="22"/>
        <v>4036</v>
      </c>
      <c r="S68" s="1107">
        <f t="shared" si="22"/>
        <v>-5919</v>
      </c>
      <c r="T68" s="1106">
        <f t="shared" si="22"/>
        <v>8090</v>
      </c>
      <c r="U68" s="1026">
        <f t="shared" si="22"/>
        <v>14009</v>
      </c>
      <c r="V68" s="1029">
        <f t="shared" si="22"/>
        <v>0</v>
      </c>
      <c r="W68" s="1103">
        <f t="shared" si="22"/>
        <v>12126</v>
      </c>
      <c r="X68" s="1104">
        <f t="shared" si="22"/>
        <v>0</v>
      </c>
      <c r="Y68" s="1101">
        <f>Y25+Y40+Y53+Y67</f>
        <v>0</v>
      </c>
      <c r="Z68" s="1105">
        <f>Z25+Z40+Z53+Z67</f>
        <v>0</v>
      </c>
      <c r="AA68" s="1106">
        <f>AA25+AA40+AA53+AA67</f>
        <v>12126</v>
      </c>
      <c r="AB68" s="1107">
        <f>AB25+AB40+AB53+AB67</f>
        <v>0</v>
      </c>
      <c r="AC68" s="1104">
        <f>AC25+AC40+AC53+AC67</f>
        <v>0</v>
      </c>
      <c r="AD68" s="1101">
        <f aca="true" t="shared" si="23" ref="AD68:AJ68">AD25+AD40+AD53+AD67</f>
        <v>0</v>
      </c>
      <c r="AE68" s="1107">
        <f t="shared" si="23"/>
        <v>0</v>
      </c>
      <c r="AF68" s="1104">
        <f t="shared" si="23"/>
        <v>0</v>
      </c>
      <c r="AG68" s="1101">
        <f t="shared" si="23"/>
        <v>0</v>
      </c>
      <c r="AH68" s="1101">
        <f t="shared" si="23"/>
        <v>0</v>
      </c>
      <c r="AI68" s="1105">
        <f t="shared" si="23"/>
        <v>0</v>
      </c>
      <c r="AJ68" s="1107">
        <f t="shared" si="23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3.5" thickBot="1">
      <c r="A69" s="30"/>
      <c r="B69" s="230" t="s">
        <v>200</v>
      </c>
      <c r="C69" s="1108">
        <f aca="true" t="shared" si="24" ref="C69:AJ69">C15+C68</f>
        <v>715518</v>
      </c>
      <c r="D69" s="1109">
        <f t="shared" si="24"/>
        <v>689000</v>
      </c>
      <c r="E69" s="1110">
        <f t="shared" si="24"/>
        <v>26518</v>
      </c>
      <c r="F69" s="1111">
        <f t="shared" si="24"/>
        <v>0</v>
      </c>
      <c r="G69" s="1112">
        <f t="shared" si="24"/>
        <v>0</v>
      </c>
      <c r="H69" s="1110">
        <f t="shared" si="24"/>
        <v>0</v>
      </c>
      <c r="I69" s="1113">
        <f t="shared" si="24"/>
        <v>0</v>
      </c>
      <c r="J69" s="1113">
        <f t="shared" si="24"/>
        <v>1478881</v>
      </c>
      <c r="K69" s="1108">
        <f t="shared" si="24"/>
        <v>625107</v>
      </c>
      <c r="L69" s="1114">
        <f t="shared" si="24"/>
        <v>607922</v>
      </c>
      <c r="M69" s="1115"/>
      <c r="N69" s="1110">
        <f t="shared" si="24"/>
        <v>17185</v>
      </c>
      <c r="O69" s="1110">
        <f t="shared" si="24"/>
        <v>212536</v>
      </c>
      <c r="P69" s="1110">
        <f t="shared" si="24"/>
        <v>6079</v>
      </c>
      <c r="Q69" s="1116">
        <f t="shared" si="24"/>
        <v>0</v>
      </c>
      <c r="R69" s="1110">
        <f t="shared" si="24"/>
        <v>265877</v>
      </c>
      <c r="S69" s="1331">
        <f t="shared" si="24"/>
        <v>369282</v>
      </c>
      <c r="T69" s="1121">
        <f t="shared" si="24"/>
        <v>438429</v>
      </c>
      <c r="U69" s="1117">
        <f t="shared" si="24"/>
        <v>69147</v>
      </c>
      <c r="V69" s="1118">
        <f t="shared" si="24"/>
        <v>0</v>
      </c>
      <c r="W69" s="1108">
        <f t="shared" si="24"/>
        <v>1548028</v>
      </c>
      <c r="X69" s="1119">
        <f t="shared" si="24"/>
        <v>0</v>
      </c>
      <c r="Y69" s="1117">
        <f t="shared" si="24"/>
        <v>0</v>
      </c>
      <c r="Z69" s="1120">
        <f t="shared" si="24"/>
        <v>0</v>
      </c>
      <c r="AA69" s="1121">
        <f t="shared" si="24"/>
        <v>1548028</v>
      </c>
      <c r="AB69" s="1122">
        <f t="shared" si="24"/>
        <v>31198</v>
      </c>
      <c r="AC69" s="1119">
        <f t="shared" si="24"/>
        <v>548402</v>
      </c>
      <c r="AD69" s="1117">
        <f t="shared" si="24"/>
        <v>0</v>
      </c>
      <c r="AE69" s="1122">
        <f t="shared" si="24"/>
        <v>59520</v>
      </c>
      <c r="AF69" s="1123">
        <f t="shared" si="24"/>
        <v>0</v>
      </c>
      <c r="AG69" s="1117">
        <f t="shared" si="24"/>
        <v>0</v>
      </c>
      <c r="AH69" s="1117">
        <f t="shared" si="24"/>
        <v>0</v>
      </c>
      <c r="AI69" s="1118">
        <f t="shared" si="24"/>
        <v>0</v>
      </c>
      <c r="AJ69" s="1122">
        <f t="shared" si="24"/>
        <v>0</v>
      </c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69"/>
      <c r="B70" s="722"/>
      <c r="C70" s="723"/>
      <c r="D70" s="758">
        <f>D69+E69+F69</f>
        <v>715518</v>
      </c>
      <c r="E70" s="730"/>
      <c r="F70" s="730"/>
      <c r="G70" s="730"/>
      <c r="H70" s="730"/>
      <c r="I70" s="723"/>
      <c r="J70" s="723"/>
      <c r="K70" s="723"/>
      <c r="L70" s="723"/>
      <c r="M70" s="723"/>
      <c r="N70" s="723"/>
      <c r="O70" s="723"/>
      <c r="P70" s="723"/>
      <c r="Q70" s="723"/>
      <c r="R70" s="723"/>
      <c r="S70" s="723"/>
      <c r="T70" s="723"/>
      <c r="U70" s="723"/>
      <c r="V70" s="723"/>
      <c r="W70" s="723"/>
      <c r="X70" s="723"/>
      <c r="Y70" s="723"/>
      <c r="Z70" s="723"/>
      <c r="AA70" s="723"/>
      <c r="AB70" s="724"/>
      <c r="AC70" s="724"/>
      <c r="AD70" s="724"/>
      <c r="AE70" s="724"/>
      <c r="AF70" s="472"/>
      <c r="AG70" s="472"/>
      <c r="AH70" s="472"/>
      <c r="AI70" s="472"/>
      <c r="AJ70" s="472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73"/>
      <c r="B71" s="725"/>
      <c r="C71" s="726"/>
      <c r="D71" s="726"/>
      <c r="E71" s="726"/>
      <c r="F71" s="726"/>
      <c r="G71" s="726"/>
      <c r="H71" s="726"/>
      <c r="I71" s="726"/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726"/>
      <c r="U71" s="726"/>
      <c r="V71" s="726"/>
      <c r="W71" s="726"/>
      <c r="X71" s="726"/>
      <c r="Y71" s="726"/>
      <c r="Z71" s="726"/>
      <c r="AA71" s="727"/>
      <c r="AB71" s="727"/>
      <c r="AC71" s="727"/>
      <c r="AD71" s="727"/>
      <c r="AE71" s="727"/>
      <c r="AF71" s="474"/>
      <c r="AG71" s="474"/>
      <c r="AH71" s="474"/>
      <c r="AI71" s="474"/>
      <c r="AJ71" s="47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6">
        <v>1</v>
      </c>
      <c r="B72" s="47" t="s">
        <v>16</v>
      </c>
      <c r="C72" s="56">
        <f>D72+E72+F72+G72</f>
        <v>0</v>
      </c>
      <c r="D72" s="57">
        <v>0</v>
      </c>
      <c r="E72" s="57">
        <v>0</v>
      </c>
      <c r="F72" s="58">
        <v>0</v>
      </c>
      <c r="G72" s="80">
        <v>0</v>
      </c>
      <c r="H72" s="57">
        <v>0</v>
      </c>
      <c r="I72" s="585">
        <v>0</v>
      </c>
      <c r="J72" s="585">
        <f>K72+O72+P72+Q72+R72+S72</f>
        <v>-6023</v>
      </c>
      <c r="K72" s="57">
        <f>L72+N72</f>
        <v>0</v>
      </c>
      <c r="L72" s="57">
        <f>L19</f>
        <v>0</v>
      </c>
      <c r="M72" s="57"/>
      <c r="N72" s="57">
        <v>0</v>
      </c>
      <c r="O72" s="57">
        <v>0</v>
      </c>
      <c r="P72" s="57">
        <f>P19</f>
        <v>0</v>
      </c>
      <c r="Q72" s="57">
        <v>0</v>
      </c>
      <c r="R72" s="57">
        <v>0</v>
      </c>
      <c r="S72" s="57">
        <f>S28+S41+S42+S44+S47+S55+S56+S58</f>
        <v>-6023</v>
      </c>
      <c r="T72" s="80">
        <f>S72+U72</f>
        <v>0</v>
      </c>
      <c r="U72" s="127">
        <f>U28+U41+U42+U44+U47+U55+U56+U58</f>
        <v>6023</v>
      </c>
      <c r="V72" s="58">
        <v>0</v>
      </c>
      <c r="W72" s="56">
        <f>J72+U72+V72</f>
        <v>0</v>
      </c>
      <c r="X72" s="80">
        <v>0</v>
      </c>
      <c r="Y72" s="127">
        <f>Y26</f>
        <v>0</v>
      </c>
      <c r="Z72" s="127">
        <v>0</v>
      </c>
      <c r="AA72" s="250">
        <v>0</v>
      </c>
      <c r="AB72" s="250">
        <v>0</v>
      </c>
      <c r="AC72" s="250">
        <v>0</v>
      </c>
      <c r="AD72" s="250">
        <v>0</v>
      </c>
      <c r="AE72" s="250">
        <v>0</v>
      </c>
      <c r="AF72" s="250">
        <v>0</v>
      </c>
      <c r="AG72" s="250">
        <v>0</v>
      </c>
      <c r="AH72" s="250">
        <v>0</v>
      </c>
      <c r="AI72" s="335"/>
      <c r="AJ72" s="305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4">
        <v>3</v>
      </c>
      <c r="B73" s="41" t="s">
        <v>16</v>
      </c>
      <c r="C73" s="52">
        <f>D73+E73+F73+G73</f>
        <v>0</v>
      </c>
      <c r="D73" s="55">
        <v>0</v>
      </c>
      <c r="E73" s="55">
        <v>0</v>
      </c>
      <c r="F73" s="60">
        <v>0</v>
      </c>
      <c r="G73" s="53">
        <v>0</v>
      </c>
      <c r="H73" s="55">
        <v>0</v>
      </c>
      <c r="I73" s="52">
        <v>0</v>
      </c>
      <c r="J73" s="52">
        <f>K73+O73+P73+Q73+R73+S73</f>
        <v>4140</v>
      </c>
      <c r="K73" s="55">
        <f>L73+N73</f>
        <v>0</v>
      </c>
      <c r="L73" s="55">
        <v>0</v>
      </c>
      <c r="M73" s="55"/>
      <c r="N73" s="55">
        <f>N20</f>
        <v>0</v>
      </c>
      <c r="O73" s="55">
        <v>0</v>
      </c>
      <c r="P73" s="55">
        <v>0</v>
      </c>
      <c r="Q73" s="55">
        <v>0</v>
      </c>
      <c r="R73" s="55">
        <f>R18+R26+R27+R43+R45+R48+R54</f>
        <v>4036</v>
      </c>
      <c r="S73" s="55">
        <f>S27</f>
        <v>104</v>
      </c>
      <c r="T73" s="53">
        <f>S73+U73</f>
        <v>8090</v>
      </c>
      <c r="U73" s="54">
        <f>U27+U29+U46+U48+U57</f>
        <v>7986</v>
      </c>
      <c r="V73" s="60">
        <f>V44</f>
        <v>0</v>
      </c>
      <c r="W73" s="59">
        <f>J73+U73+V73</f>
        <v>12126</v>
      </c>
      <c r="X73" s="53" t="e">
        <f>#REF!+X19</f>
        <v>#REF!</v>
      </c>
      <c r="Y73" s="54" t="e">
        <f>#REF!</f>
        <v>#REF!</v>
      </c>
      <c r="Z73" s="54">
        <v>0</v>
      </c>
      <c r="AA73" s="54">
        <f>AA18+AA26+AA29+AA43+AA45+AA46+AA54+AA57</f>
        <v>12126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180"/>
      <c r="AJ73" s="148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5">
        <v>5</v>
      </c>
      <c r="B74" s="419" t="s">
        <v>16</v>
      </c>
      <c r="C74" s="420">
        <f>D74+E74+F74+G74</f>
        <v>0</v>
      </c>
      <c r="D74" s="421">
        <v>0</v>
      </c>
      <c r="E74" s="421">
        <v>0</v>
      </c>
      <c r="F74" s="421">
        <v>0</v>
      </c>
      <c r="G74" s="62">
        <v>0</v>
      </c>
      <c r="H74" s="62">
        <v>0</v>
      </c>
      <c r="I74" s="63">
        <v>0</v>
      </c>
      <c r="J74" s="61">
        <f>K74+O74+P74+Q74+R74+S74</f>
        <v>0</v>
      </c>
      <c r="K74" s="62">
        <v>0</v>
      </c>
      <c r="L74" s="62">
        <v>0</v>
      </c>
      <c r="M74" s="62"/>
      <c r="N74" s="62">
        <v>0</v>
      </c>
      <c r="O74" s="62">
        <v>0</v>
      </c>
      <c r="P74" s="62">
        <v>0</v>
      </c>
      <c r="Q74" s="62">
        <v>0</v>
      </c>
      <c r="R74" s="124">
        <v>0</v>
      </c>
      <c r="S74" s="124">
        <v>0</v>
      </c>
      <c r="T74" s="81">
        <v>0</v>
      </c>
      <c r="U74" s="128">
        <v>0</v>
      </c>
      <c r="V74" s="63">
        <v>0</v>
      </c>
      <c r="W74" s="61">
        <f>J74+U74+V74</f>
        <v>0</v>
      </c>
      <c r="X74" s="81">
        <v>0</v>
      </c>
      <c r="Y74" s="128">
        <v>0</v>
      </c>
      <c r="Z74" s="128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36"/>
      <c r="AJ74" s="307"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3.5" thickBot="1">
      <c r="A75" s="1286" t="s">
        <v>16</v>
      </c>
      <c r="B75" s="5"/>
      <c r="C75" s="1273">
        <f>D75+E75+F75+G75</f>
        <v>0</v>
      </c>
      <c r="D75" s="124">
        <f>SUM(D72:D74)</f>
        <v>0</v>
      </c>
      <c r="E75" s="124">
        <f>SUM(E72:E74)</f>
        <v>0</v>
      </c>
      <c r="F75" s="124">
        <f>SUM(F72:F74)</f>
        <v>0</v>
      </c>
      <c r="G75" s="124">
        <f>SUM(G72:G74)</f>
        <v>0</v>
      </c>
      <c r="H75" s="124">
        <f aca="true" t="shared" si="25" ref="H75:Q75">SUM(H72:H74)</f>
        <v>0</v>
      </c>
      <c r="I75" s="64">
        <f t="shared" si="25"/>
        <v>0</v>
      </c>
      <c r="J75" s="1274">
        <f>K75+O75+P75+Q75+R75+S75</f>
        <v>-1883</v>
      </c>
      <c r="K75" s="124">
        <f t="shared" si="25"/>
        <v>0</v>
      </c>
      <c r="L75" s="124">
        <f t="shared" si="25"/>
        <v>0</v>
      </c>
      <c r="M75" s="124"/>
      <c r="N75" s="124">
        <f t="shared" si="25"/>
        <v>0</v>
      </c>
      <c r="O75" s="124">
        <f t="shared" si="25"/>
        <v>0</v>
      </c>
      <c r="P75" s="124">
        <f t="shared" si="25"/>
        <v>0</v>
      </c>
      <c r="Q75" s="124">
        <f t="shared" si="25"/>
        <v>0</v>
      </c>
      <c r="R75" s="1275">
        <f aca="true" t="shared" si="26" ref="R75:AJ75">SUM(R72:R74)</f>
        <v>4036</v>
      </c>
      <c r="S75" s="1275">
        <f t="shared" si="26"/>
        <v>-5919</v>
      </c>
      <c r="T75" s="124">
        <f t="shared" si="26"/>
        <v>8090</v>
      </c>
      <c r="U75" s="124">
        <f t="shared" si="26"/>
        <v>14009</v>
      </c>
      <c r="V75" s="1275">
        <f t="shared" si="26"/>
        <v>0</v>
      </c>
      <c r="W75" s="1273">
        <f t="shared" si="26"/>
        <v>12126</v>
      </c>
      <c r="X75" s="1276" t="e">
        <f t="shared" si="26"/>
        <v>#REF!</v>
      </c>
      <c r="Y75" s="1277" t="e">
        <f>SUM(Y72:Y74)</f>
        <v>#REF!</v>
      </c>
      <c r="Z75" s="1277">
        <f>SUM(Z72:Z74)</f>
        <v>0</v>
      </c>
      <c r="AA75" s="1277">
        <f t="shared" si="26"/>
        <v>12126</v>
      </c>
      <c r="AB75" s="1277">
        <f t="shared" si="26"/>
        <v>0</v>
      </c>
      <c r="AC75" s="1277">
        <f t="shared" si="26"/>
        <v>0</v>
      </c>
      <c r="AD75" s="1277">
        <f t="shared" si="26"/>
        <v>0</v>
      </c>
      <c r="AE75" s="1277">
        <f t="shared" si="26"/>
        <v>0</v>
      </c>
      <c r="AF75" s="308">
        <f t="shared" si="26"/>
        <v>0</v>
      </c>
      <c r="AG75" s="308">
        <f t="shared" si="26"/>
        <v>0</v>
      </c>
      <c r="AH75" s="308">
        <f t="shared" si="26"/>
        <v>0</v>
      </c>
      <c r="AI75" s="337"/>
      <c r="AJ75" s="123">
        <f t="shared" si="26"/>
        <v>0</v>
      </c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s="49"/>
      <c r="B76" s="1298" t="s">
        <v>148</v>
      </c>
      <c r="C76" s="1295"/>
      <c r="D76" s="1295"/>
      <c r="E76" s="1295"/>
      <c r="F76" s="1295"/>
      <c r="G76" s="1295"/>
      <c r="H76" s="1295"/>
      <c r="I76" s="1295"/>
      <c r="J76" s="1296">
        <f>J19+J73</f>
        <v>-49807</v>
      </c>
      <c r="K76" s="1296">
        <f aca="true" t="shared" si="27" ref="K76:AE76">K19+K73</f>
        <v>-7500</v>
      </c>
      <c r="L76" s="1296">
        <f t="shared" si="27"/>
        <v>0</v>
      </c>
      <c r="M76" s="1296">
        <f t="shared" si="27"/>
        <v>0</v>
      </c>
      <c r="N76" s="1296">
        <f t="shared" si="27"/>
        <v>-7500</v>
      </c>
      <c r="O76" s="1296">
        <f t="shared" si="27"/>
        <v>-2550</v>
      </c>
      <c r="P76" s="1296">
        <f t="shared" si="27"/>
        <v>0</v>
      </c>
      <c r="Q76" s="1296">
        <f t="shared" si="27"/>
        <v>0</v>
      </c>
      <c r="R76" s="1296">
        <f t="shared" si="27"/>
        <v>-13719</v>
      </c>
      <c r="S76" s="1296">
        <f t="shared" si="27"/>
        <v>-26038</v>
      </c>
      <c r="T76" s="1296">
        <f t="shared" si="27"/>
        <v>-20552</v>
      </c>
      <c r="U76" s="1296">
        <f t="shared" si="27"/>
        <v>5486</v>
      </c>
      <c r="V76" s="1296">
        <f t="shared" si="27"/>
        <v>0</v>
      </c>
      <c r="W76" s="1296">
        <f t="shared" si="27"/>
        <v>-44321</v>
      </c>
      <c r="X76" s="1297" t="e">
        <f t="shared" si="27"/>
        <v>#REF!</v>
      </c>
      <c r="Y76" s="1297" t="e">
        <f t="shared" si="27"/>
        <v>#REF!</v>
      </c>
      <c r="Z76" s="1297">
        <f t="shared" si="27"/>
        <v>0</v>
      </c>
      <c r="AA76" s="1297">
        <f t="shared" si="27"/>
        <v>-44321</v>
      </c>
      <c r="AB76" s="1297">
        <f t="shared" si="27"/>
        <v>0</v>
      </c>
      <c r="AC76" s="1297">
        <f t="shared" si="27"/>
        <v>0</v>
      </c>
      <c r="AD76" s="1297">
        <f t="shared" si="27"/>
        <v>0</v>
      </c>
      <c r="AE76" s="1297">
        <f t="shared" si="27"/>
        <v>0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38</v>
      </c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39</v>
      </c>
      <c r="B78" t="s">
        <v>40</v>
      </c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 t="s">
        <v>228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41</v>
      </c>
      <c r="B79" t="s">
        <v>42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t="s">
        <v>43</v>
      </c>
      <c r="B80" t="s">
        <v>44</v>
      </c>
      <c r="C80" s="2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2.75">
      <c r="A97" s="4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3:46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</sheetData>
  <mergeCells count="1">
    <mergeCell ref="G11:I11"/>
  </mergeCells>
  <printOptions horizontalCentered="1"/>
  <pageMargins left="0" right="0.5905511811023623" top="0.7874015748031497" bottom="0" header="0.9055118110236221" footer="0.5118110236220472"/>
  <pageSetup fitToHeight="1" fitToWidth="1" horizontalDpi="600" verticalDpi="600" orientation="landscape" paperSize="9" scale="54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9"/>
  <sheetViews>
    <sheetView workbookViewId="0" topLeftCell="A1">
      <pane xSplit="3" ySplit="16" topLeftCell="R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U71" sqref="U71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7" width="9.00390625" style="0" customWidth="1"/>
    <col min="28" max="28" width="9.00390625" style="0" hidden="1" customWidth="1"/>
    <col min="29" max="29" width="9.75390625" style="0" customWidth="1"/>
    <col min="30" max="30" width="10.75390625" style="0" hidden="1" customWidth="1"/>
    <col min="31" max="31" width="11.75390625" style="0" hidden="1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5"/>
      <c r="AB4" s="95"/>
    </row>
    <row r="5" ht="12.75">
      <c r="L5" t="s">
        <v>48</v>
      </c>
    </row>
    <row r="6" spans="2:19" s="24" customFormat="1" ht="18">
      <c r="B6" s="106"/>
      <c r="D6" s="106"/>
      <c r="E6" s="106"/>
      <c r="F6" s="106"/>
      <c r="G6" s="106"/>
      <c r="H6" s="237"/>
      <c r="I6"/>
      <c r="J6" s="106" t="s">
        <v>198</v>
      </c>
      <c r="R6" s="107"/>
      <c r="S6" s="107"/>
    </row>
    <row r="7" spans="2:22" ht="18">
      <c r="B7" s="7"/>
      <c r="C7" s="6"/>
      <c r="D7" s="106"/>
      <c r="E7" s="106"/>
      <c r="F7" s="106"/>
      <c r="G7" s="106"/>
      <c r="H7" s="24"/>
      <c r="J7" s="106"/>
      <c r="K7" s="24"/>
      <c r="L7" s="107"/>
      <c r="M7" s="107"/>
      <c r="N7" s="107"/>
      <c r="O7" s="107"/>
      <c r="P7" s="107"/>
      <c r="Q7" s="107"/>
      <c r="R7" s="107"/>
      <c r="S7" s="107"/>
      <c r="T7" s="107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6" t="s">
        <v>51</v>
      </c>
      <c r="U9" s="167"/>
      <c r="V9" s="183"/>
      <c r="W9" s="200" t="s">
        <v>4</v>
      </c>
      <c r="X9" s="532"/>
      <c r="Y9" s="533"/>
      <c r="AA9" s="166" t="s">
        <v>104</v>
      </c>
      <c r="AB9" s="511"/>
      <c r="AC9" s="1181"/>
      <c r="AD9" s="538" t="s">
        <v>73</v>
      </c>
      <c r="AE9" s="541"/>
      <c r="AF9" s="373"/>
      <c r="AG9" s="241"/>
      <c r="AH9" s="241"/>
      <c r="AI9" s="241"/>
      <c r="AJ9" s="242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3"/>
      <c r="D10" s="487" t="s">
        <v>84</v>
      </c>
      <c r="E10" s="488"/>
      <c r="F10" s="489"/>
      <c r="G10" s="489"/>
      <c r="H10" s="493"/>
      <c r="I10" s="494"/>
      <c r="J10" s="506"/>
      <c r="K10" s="549"/>
      <c r="L10" s="478"/>
      <c r="M10" s="478"/>
      <c r="N10" s="478"/>
      <c r="O10" s="479"/>
      <c r="P10" s="479"/>
      <c r="Q10" s="479"/>
      <c r="R10" s="479"/>
      <c r="S10" s="480"/>
      <c r="T10" s="481"/>
      <c r="U10" s="482"/>
      <c r="V10" s="483"/>
      <c r="W10" s="268"/>
      <c r="X10" s="534"/>
      <c r="Y10" s="484"/>
      <c r="Z10" s="484"/>
      <c r="AA10" s="507"/>
      <c r="AB10" s="50"/>
      <c r="AC10" s="512"/>
      <c r="AD10" s="539"/>
      <c r="AE10" s="422"/>
      <c r="AF10" s="363"/>
      <c r="AG10" s="69"/>
      <c r="AH10" s="69"/>
      <c r="AI10" s="69"/>
      <c r="AJ10" s="486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16</v>
      </c>
      <c r="D11" s="490" t="s">
        <v>85</v>
      </c>
      <c r="E11" s="491"/>
      <c r="F11" s="565"/>
      <c r="G11" s="1415" t="s">
        <v>108</v>
      </c>
      <c r="H11" s="1416"/>
      <c r="I11" s="1417"/>
      <c r="J11" s="582"/>
      <c r="K11" s="560" t="s">
        <v>105</v>
      </c>
      <c r="L11" s="546" t="s">
        <v>84</v>
      </c>
      <c r="M11" s="544"/>
      <c r="N11" s="545"/>
      <c r="O11" s="17" t="s">
        <v>8</v>
      </c>
      <c r="P11" s="177" t="s">
        <v>9</v>
      </c>
      <c r="Q11" s="505" t="s">
        <v>10</v>
      </c>
      <c r="R11" s="142" t="s">
        <v>10</v>
      </c>
      <c r="S11" s="143" t="s">
        <v>11</v>
      </c>
      <c r="T11" s="168" t="s">
        <v>50</v>
      </c>
      <c r="U11" s="169"/>
      <c r="V11" s="12" t="s">
        <v>49</v>
      </c>
      <c r="W11" s="268"/>
      <c r="X11" s="255" t="s">
        <v>66</v>
      </c>
      <c r="Y11" s="256" t="s">
        <v>4</v>
      </c>
      <c r="Z11" s="384" t="s">
        <v>66</v>
      </c>
      <c r="AA11" s="256" t="s">
        <v>4</v>
      </c>
      <c r="AB11" s="450" t="s">
        <v>80</v>
      </c>
      <c r="AC11" s="450" t="s">
        <v>74</v>
      </c>
      <c r="AD11" s="429" t="s">
        <v>93</v>
      </c>
      <c r="AE11" s="258" t="s">
        <v>93</v>
      </c>
      <c r="AF11" s="429" t="s">
        <v>77</v>
      </c>
      <c r="AG11" s="256" t="s">
        <v>52</v>
      </c>
      <c r="AH11" s="257" t="s">
        <v>17</v>
      </c>
      <c r="AI11" s="501" t="s">
        <v>80</v>
      </c>
      <c r="AJ11" s="258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7"/>
      <c r="D12" s="19" t="s">
        <v>13</v>
      </c>
      <c r="E12" s="497" t="s">
        <v>87</v>
      </c>
      <c r="F12" s="571" t="s">
        <v>56</v>
      </c>
      <c r="G12" s="586" t="s">
        <v>110</v>
      </c>
      <c r="H12" s="566" t="s">
        <v>86</v>
      </c>
      <c r="I12" s="567"/>
      <c r="J12" s="1"/>
      <c r="K12" s="560" t="s">
        <v>106</v>
      </c>
      <c r="L12" s="547"/>
      <c r="M12" s="548"/>
      <c r="N12" s="17"/>
      <c r="O12" s="29"/>
      <c r="P12" s="1" t="s">
        <v>14</v>
      </c>
      <c r="Q12" s="1" t="s">
        <v>15</v>
      </c>
      <c r="R12" s="34" t="s">
        <v>47</v>
      </c>
      <c r="S12" s="144" t="s">
        <v>45</v>
      </c>
      <c r="T12" s="78" t="s">
        <v>16</v>
      </c>
      <c r="U12" s="113" t="s">
        <v>5</v>
      </c>
      <c r="V12" s="15" t="s">
        <v>24</v>
      </c>
      <c r="W12" s="268"/>
      <c r="X12" s="259" t="s">
        <v>67</v>
      </c>
      <c r="Y12" s="260" t="s">
        <v>58</v>
      </c>
      <c r="Z12" s="385" t="s">
        <v>67</v>
      </c>
      <c r="AA12" s="260" t="s">
        <v>130</v>
      </c>
      <c r="AB12" s="199" t="s">
        <v>81</v>
      </c>
      <c r="AC12" s="199" t="s">
        <v>75</v>
      </c>
      <c r="AD12" s="430" t="s">
        <v>94</v>
      </c>
      <c r="AE12" s="350" t="s">
        <v>97</v>
      </c>
      <c r="AF12" s="430" t="s">
        <v>76</v>
      </c>
      <c r="AG12" s="260" t="s">
        <v>53</v>
      </c>
      <c r="AH12" s="261" t="s">
        <v>54</v>
      </c>
      <c r="AI12" s="502" t="s">
        <v>100</v>
      </c>
      <c r="AJ12" s="262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495"/>
      <c r="D13" s="19" t="s">
        <v>20</v>
      </c>
      <c r="E13" s="498" t="s">
        <v>88</v>
      </c>
      <c r="F13" s="572" t="s">
        <v>59</v>
      </c>
      <c r="G13" s="587" t="s">
        <v>87</v>
      </c>
      <c r="H13" s="568" t="s">
        <v>16</v>
      </c>
      <c r="I13" s="569" t="s">
        <v>7</v>
      </c>
      <c r="J13" s="583" t="s">
        <v>16</v>
      </c>
      <c r="K13" s="561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4" t="s">
        <v>24</v>
      </c>
      <c r="T13" s="35" t="s">
        <v>25</v>
      </c>
      <c r="U13" s="113" t="s">
        <v>20</v>
      </c>
      <c r="V13" s="15" t="s">
        <v>46</v>
      </c>
      <c r="W13" s="268" t="s">
        <v>16</v>
      </c>
      <c r="X13" s="259" t="s">
        <v>68</v>
      </c>
      <c r="Y13" s="260" t="s">
        <v>61</v>
      </c>
      <c r="Z13" s="385" t="s">
        <v>71</v>
      </c>
      <c r="AA13" s="260" t="s">
        <v>126</v>
      </c>
      <c r="AB13" s="199" t="s">
        <v>82</v>
      </c>
      <c r="AC13" s="199" t="s">
        <v>92</v>
      </c>
      <c r="AD13" s="430" t="s">
        <v>95</v>
      </c>
      <c r="AE13" s="350" t="s">
        <v>98</v>
      </c>
      <c r="AF13" s="430" t="s">
        <v>89</v>
      </c>
      <c r="AG13" s="260" t="s">
        <v>26</v>
      </c>
      <c r="AH13" s="261" t="s">
        <v>31</v>
      </c>
      <c r="AI13" s="502" t="s">
        <v>101</v>
      </c>
      <c r="AJ13" s="262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5" customHeight="1" thickBot="1">
      <c r="A14" s="40" t="s">
        <v>27</v>
      </c>
      <c r="B14" s="26" t="s">
        <v>28</v>
      </c>
      <c r="C14" s="36"/>
      <c r="D14" s="20" t="s">
        <v>29</v>
      </c>
      <c r="E14" s="499"/>
      <c r="F14" s="572" t="s">
        <v>79</v>
      </c>
      <c r="G14" s="587" t="s">
        <v>109</v>
      </c>
      <c r="H14" s="570"/>
      <c r="I14" s="588" t="s">
        <v>30</v>
      </c>
      <c r="J14" s="584"/>
      <c r="K14" s="176"/>
      <c r="L14" s="18"/>
      <c r="M14" s="18"/>
      <c r="N14" s="178"/>
      <c r="O14" s="21"/>
      <c r="P14" s="18"/>
      <c r="Q14" s="3"/>
      <c r="R14" s="599" t="s">
        <v>25</v>
      </c>
      <c r="S14" s="740"/>
      <c r="T14" s="37"/>
      <c r="U14" s="114" t="s">
        <v>24</v>
      </c>
      <c r="V14" s="36" t="s">
        <v>25</v>
      </c>
      <c r="W14" s="269"/>
      <c r="X14" s="357" t="s">
        <v>69</v>
      </c>
      <c r="Y14" s="264" t="s">
        <v>64</v>
      </c>
      <c r="Z14" s="442" t="s">
        <v>69</v>
      </c>
      <c r="AA14" s="264" t="s">
        <v>131</v>
      </c>
      <c r="AB14" s="451" t="s">
        <v>83</v>
      </c>
      <c r="AC14" s="510" t="s">
        <v>91</v>
      </c>
      <c r="AD14" s="508" t="s">
        <v>96</v>
      </c>
      <c r="AE14" s="542" t="s">
        <v>99</v>
      </c>
      <c r="AF14" s="508" t="s">
        <v>90</v>
      </c>
      <c r="AG14" s="263"/>
      <c r="AH14" s="263"/>
      <c r="AI14" s="504" t="s">
        <v>102</v>
      </c>
      <c r="AJ14" s="265" t="s">
        <v>65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35"/>
      <c r="B15" s="1011" t="s">
        <v>129</v>
      </c>
      <c r="C15" s="536">
        <f>D15+E15+F15+G15+H15</f>
        <v>140</v>
      </c>
      <c r="D15" s="426">
        <v>140</v>
      </c>
      <c r="E15" s="527"/>
      <c r="F15" s="580">
        <v>0</v>
      </c>
      <c r="G15" s="589">
        <v>0</v>
      </c>
      <c r="H15" s="537">
        <v>0</v>
      </c>
      <c r="I15" s="424">
        <v>0</v>
      </c>
      <c r="J15" s="424">
        <f>K15+O15+P15+Q15+R15+S15</f>
        <v>15900</v>
      </c>
      <c r="K15" s="426">
        <f>L15+N15</f>
        <v>8794</v>
      </c>
      <c r="L15" s="527">
        <v>8254</v>
      </c>
      <c r="M15" s="537"/>
      <c r="N15" s="537">
        <v>540</v>
      </c>
      <c r="O15" s="537">
        <v>2990</v>
      </c>
      <c r="P15" s="527">
        <v>83</v>
      </c>
      <c r="Q15" s="537">
        <v>0</v>
      </c>
      <c r="R15" s="527">
        <v>3684</v>
      </c>
      <c r="S15" s="424">
        <v>349</v>
      </c>
      <c r="T15" s="426">
        <f>S15+U15</f>
        <v>2449</v>
      </c>
      <c r="U15" s="425">
        <v>2100</v>
      </c>
      <c r="V15" s="475">
        <v>0</v>
      </c>
      <c r="W15" s="818">
        <f>U15+J15</f>
        <v>18000</v>
      </c>
      <c r="X15" s="1143">
        <v>0</v>
      </c>
      <c r="Y15" s="500">
        <v>0</v>
      </c>
      <c r="Z15" s="1144">
        <v>0</v>
      </c>
      <c r="AA15" s="1145">
        <v>18000</v>
      </c>
      <c r="AB15" s="1146"/>
      <c r="AC15" s="1146">
        <v>8254</v>
      </c>
      <c r="AD15" s="1147"/>
      <c r="AE15" s="874"/>
      <c r="AF15" s="531">
        <v>0</v>
      </c>
      <c r="AG15" s="528">
        <v>0</v>
      </c>
      <c r="AH15" s="528">
        <v>0</v>
      </c>
      <c r="AI15" s="529">
        <v>0</v>
      </c>
      <c r="AJ15" s="530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>
      <c r="A16" s="42"/>
      <c r="B16" s="351"/>
      <c r="C16" s="105"/>
      <c r="D16" s="104"/>
      <c r="E16" s="101"/>
      <c r="F16" s="574"/>
      <c r="G16" s="104"/>
      <c r="H16" s="101"/>
      <c r="I16" s="103"/>
      <c r="J16" s="103"/>
      <c r="K16" s="104"/>
      <c r="L16" s="102"/>
      <c r="M16" s="101"/>
      <c r="N16" s="101"/>
      <c r="O16" s="101"/>
      <c r="P16" s="102"/>
      <c r="Q16" s="101"/>
      <c r="R16" s="102"/>
      <c r="S16" s="103"/>
      <c r="T16" s="101"/>
      <c r="U16" s="118"/>
      <c r="V16" s="313"/>
      <c r="W16" s="1148"/>
      <c r="X16" s="1149"/>
      <c r="Y16" s="1150"/>
      <c r="Z16" s="1151"/>
      <c r="AA16" s="630"/>
      <c r="AB16" s="1152"/>
      <c r="AC16" s="1152"/>
      <c r="AD16" s="1153"/>
      <c r="AE16" s="631"/>
      <c r="AF16" s="68"/>
      <c r="AG16" s="67"/>
      <c r="AH16" s="67"/>
      <c r="AI16" s="320"/>
      <c r="AJ16" s="266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</row>
    <row r="17" spans="1:50" ht="12.75">
      <c r="A17" s="1205">
        <v>3</v>
      </c>
      <c r="B17" s="1206" t="s">
        <v>147</v>
      </c>
      <c r="C17" s="189">
        <f aca="true" t="shared" si="0" ref="C17:C24">D17+H17</f>
        <v>0</v>
      </c>
      <c r="D17" s="190"/>
      <c r="E17" s="193"/>
      <c r="F17" s="194"/>
      <c r="G17" s="190"/>
      <c r="H17" s="191"/>
      <c r="I17" s="192"/>
      <c r="J17" s="1267">
        <f aca="true" t="shared" si="1" ref="J17:J24">K17+O17+P17+Q17+R17+S17</f>
        <v>-211</v>
      </c>
      <c r="K17" s="1268">
        <f aca="true" t="shared" si="2" ref="K17:K24">L17+N17</f>
        <v>0</v>
      </c>
      <c r="L17" s="1269"/>
      <c r="M17" s="1270"/>
      <c r="N17" s="1270"/>
      <c r="O17" s="1270"/>
      <c r="P17" s="1269"/>
      <c r="Q17" s="1270"/>
      <c r="R17" s="1271">
        <v>-121</v>
      </c>
      <c r="S17" s="1272">
        <v>-90</v>
      </c>
      <c r="T17" s="1260">
        <f aca="true" t="shared" si="3" ref="T17:T24">S17+U17</f>
        <v>-590</v>
      </c>
      <c r="U17" s="1261">
        <v>-500</v>
      </c>
      <c r="V17" s="1262"/>
      <c r="W17" s="1263">
        <f aca="true" t="shared" si="4" ref="W17:W24">U17+J17</f>
        <v>-711</v>
      </c>
      <c r="X17" s="1264"/>
      <c r="Y17" s="1265"/>
      <c r="Z17" s="1259"/>
      <c r="AA17" s="1266">
        <v>-711</v>
      </c>
      <c r="AB17" s="452"/>
      <c r="AC17" s="452"/>
      <c r="AD17" s="387"/>
      <c r="AE17" s="280"/>
      <c r="AF17" s="387"/>
      <c r="AG17" s="267"/>
      <c r="AH17" s="267"/>
      <c r="AI17" s="319"/>
      <c r="AJ17" s="28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3.5" thickBot="1">
      <c r="A18" s="698"/>
      <c r="B18" s="700"/>
      <c r="C18" s="760">
        <f t="shared" si="0"/>
        <v>0</v>
      </c>
      <c r="D18" s="761"/>
      <c r="E18" s="762"/>
      <c r="F18" s="763"/>
      <c r="G18" s="761"/>
      <c r="H18" s="764"/>
      <c r="I18" s="765"/>
      <c r="J18" s="766">
        <f t="shared" si="1"/>
        <v>0</v>
      </c>
      <c r="K18" s="673">
        <f t="shared" si="2"/>
        <v>0</v>
      </c>
      <c r="L18" s="767"/>
      <c r="M18" s="675"/>
      <c r="N18" s="767"/>
      <c r="O18" s="1257"/>
      <c r="P18" s="1258"/>
      <c r="Q18" s="1257"/>
      <c r="R18" s="676"/>
      <c r="S18" s="771"/>
      <c r="T18" s="768">
        <f t="shared" si="3"/>
        <v>0</v>
      </c>
      <c r="U18" s="763"/>
      <c r="V18" s="769"/>
      <c r="W18" s="59">
        <f t="shared" si="4"/>
        <v>0</v>
      </c>
      <c r="X18" s="761"/>
      <c r="Y18" s="770"/>
      <c r="Z18" s="676"/>
      <c r="AA18" s="685"/>
      <c r="AB18" s="763"/>
      <c r="AC18" s="765"/>
      <c r="AD18" s="1175"/>
      <c r="AE18" s="771"/>
      <c r="AF18" s="387"/>
      <c r="AG18" s="267"/>
      <c r="AH18" s="267"/>
      <c r="AI18" s="319"/>
      <c r="AJ18" s="280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2.75" hidden="1">
      <c r="A19" s="188"/>
      <c r="B19" s="140"/>
      <c r="C19" s="213">
        <f t="shared" si="0"/>
        <v>0</v>
      </c>
      <c r="D19" s="272"/>
      <c r="E19" s="556"/>
      <c r="F19" s="581"/>
      <c r="G19" s="272"/>
      <c r="H19" s="462"/>
      <c r="I19" s="213"/>
      <c r="J19" s="213">
        <f t="shared" si="1"/>
        <v>0</v>
      </c>
      <c r="K19" s="272">
        <f t="shared" si="2"/>
        <v>0</v>
      </c>
      <c r="L19" s="245"/>
      <c r="M19" s="245"/>
      <c r="N19" s="557"/>
      <c r="O19" s="245"/>
      <c r="P19" s="245"/>
      <c r="Q19" s="245"/>
      <c r="R19" s="804"/>
      <c r="S19" s="515"/>
      <c r="T19" s="202">
        <f t="shared" si="3"/>
        <v>0</v>
      </c>
      <c r="U19" s="228"/>
      <c r="V19" s="227"/>
      <c r="W19" s="59">
        <f t="shared" si="4"/>
        <v>0</v>
      </c>
      <c r="X19" s="463"/>
      <c r="Y19" s="381"/>
      <c r="Z19" s="443"/>
      <c r="AA19" s="423"/>
      <c r="AB19" s="514"/>
      <c r="AC19" s="516"/>
      <c r="AD19" s="556"/>
      <c r="AE19" s="515"/>
      <c r="AF19" s="229"/>
      <c r="AG19" s="281"/>
      <c r="AH19" s="281"/>
      <c r="AI19" s="503"/>
      <c r="AJ19" s="286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 hidden="1">
      <c r="A20" s="418"/>
      <c r="B20" s="140"/>
      <c r="C20" s="206">
        <f t="shared" si="0"/>
        <v>0</v>
      </c>
      <c r="D20" s="229"/>
      <c r="E20" s="229"/>
      <c r="F20" s="577"/>
      <c r="G20" s="217"/>
      <c r="H20" s="226"/>
      <c r="I20" s="206"/>
      <c r="J20" s="206">
        <f t="shared" si="1"/>
        <v>0</v>
      </c>
      <c r="K20" s="217">
        <f t="shared" si="2"/>
        <v>0</v>
      </c>
      <c r="L20" s="214"/>
      <c r="M20" s="215"/>
      <c r="N20" s="214"/>
      <c r="O20" s="214"/>
      <c r="P20" s="214"/>
      <c r="Q20" s="214"/>
      <c r="R20" s="251"/>
      <c r="S20" s="807"/>
      <c r="T20" s="272">
        <f t="shared" si="3"/>
        <v>0</v>
      </c>
      <c r="U20" s="311"/>
      <c r="V20" s="227"/>
      <c r="W20" s="59">
        <f t="shared" si="4"/>
        <v>0</v>
      </c>
      <c r="X20" s="379"/>
      <c r="Y20" s="377"/>
      <c r="Z20" s="444"/>
      <c r="AA20" s="423"/>
      <c r="AB20" s="514"/>
      <c r="AC20" s="516"/>
      <c r="AD20" s="229"/>
      <c r="AE20" s="286"/>
      <c r="AF20" s="229"/>
      <c r="AG20" s="281"/>
      <c r="AH20" s="281"/>
      <c r="AI20" s="503"/>
      <c r="AJ20" s="286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108"/>
      <c r="B21" s="48"/>
      <c r="C21" s="52">
        <f t="shared" si="0"/>
        <v>0</v>
      </c>
      <c r="D21" s="55"/>
      <c r="E21" s="55"/>
      <c r="F21" s="60"/>
      <c r="G21" s="53"/>
      <c r="H21" s="54"/>
      <c r="I21" s="52"/>
      <c r="J21" s="52">
        <f t="shared" si="1"/>
        <v>0</v>
      </c>
      <c r="K21" s="53">
        <f t="shared" si="2"/>
        <v>0</v>
      </c>
      <c r="L21" s="164"/>
      <c r="M21" s="164"/>
      <c r="N21" s="416"/>
      <c r="O21" s="164"/>
      <c r="P21" s="164"/>
      <c r="Q21" s="164"/>
      <c r="R21" s="180"/>
      <c r="S21" s="150"/>
      <c r="T21" s="85">
        <f t="shared" si="3"/>
        <v>0</v>
      </c>
      <c r="U21" s="180"/>
      <c r="V21" s="132"/>
      <c r="W21" s="59">
        <f t="shared" si="4"/>
        <v>0</v>
      </c>
      <c r="X21" s="379"/>
      <c r="Y21" s="382"/>
      <c r="Z21" s="444"/>
      <c r="AA21" s="423"/>
      <c r="AB21" s="453"/>
      <c r="AC21" s="1182"/>
      <c r="AD21" s="55"/>
      <c r="AE21" s="148"/>
      <c r="AF21" s="55"/>
      <c r="AG21" s="247"/>
      <c r="AH21" s="247"/>
      <c r="AI21" s="326"/>
      <c r="AJ21" s="148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243"/>
      <c r="B22" s="48"/>
      <c r="C22" s="52">
        <f t="shared" si="0"/>
        <v>0</v>
      </c>
      <c r="D22" s="85"/>
      <c r="E22" s="271"/>
      <c r="F22" s="150"/>
      <c r="G22" s="53"/>
      <c r="H22" s="54"/>
      <c r="I22" s="52"/>
      <c r="J22" s="206">
        <f t="shared" si="1"/>
        <v>0</v>
      </c>
      <c r="K22" s="53">
        <f t="shared" si="2"/>
        <v>0</v>
      </c>
      <c r="L22" s="164"/>
      <c r="M22" s="164"/>
      <c r="N22" s="416"/>
      <c r="O22" s="164"/>
      <c r="P22" s="164"/>
      <c r="Q22" s="164"/>
      <c r="R22" s="180"/>
      <c r="S22" s="807"/>
      <c r="T22" s="310">
        <f t="shared" si="3"/>
        <v>0</v>
      </c>
      <c r="U22" s="312"/>
      <c r="V22" s="132"/>
      <c r="W22" s="59">
        <f t="shared" si="4"/>
        <v>0</v>
      </c>
      <c r="X22" s="613"/>
      <c r="Y22" s="382"/>
      <c r="Z22" s="444"/>
      <c r="AA22" s="423"/>
      <c r="AB22" s="453"/>
      <c r="AC22" s="1182"/>
      <c r="AD22" s="55"/>
      <c r="AE22" s="148"/>
      <c r="AF22" s="55"/>
      <c r="AG22" s="247"/>
      <c r="AH22" s="247"/>
      <c r="AI22" s="326"/>
      <c r="AJ22" s="148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hidden="1">
      <c r="A23" s="243"/>
      <c r="B23" s="48"/>
      <c r="C23" s="52">
        <f t="shared" si="0"/>
        <v>0</v>
      </c>
      <c r="D23" s="53"/>
      <c r="E23" s="54"/>
      <c r="F23" s="148"/>
      <c r="G23" s="53"/>
      <c r="H23" s="54"/>
      <c r="I23" s="51"/>
      <c r="J23" s="206">
        <f t="shared" si="1"/>
        <v>0</v>
      </c>
      <c r="K23" s="53">
        <f t="shared" si="2"/>
        <v>0</v>
      </c>
      <c r="L23" s="164"/>
      <c r="M23" s="54"/>
      <c r="N23" s="416"/>
      <c r="O23" s="164"/>
      <c r="P23" s="164"/>
      <c r="Q23" s="164"/>
      <c r="R23" s="180"/>
      <c r="S23" s="807"/>
      <c r="T23" s="310">
        <f t="shared" si="3"/>
        <v>0</v>
      </c>
      <c r="U23" s="312"/>
      <c r="V23" s="163"/>
      <c r="W23" s="59">
        <f t="shared" si="4"/>
        <v>0</v>
      </c>
      <c r="X23" s="613"/>
      <c r="Y23" s="382"/>
      <c r="Z23" s="444"/>
      <c r="AA23" s="423"/>
      <c r="AB23" s="453"/>
      <c r="AC23" s="1182"/>
      <c r="AD23" s="55"/>
      <c r="AE23" s="148"/>
      <c r="AF23" s="55"/>
      <c r="AG23" s="247"/>
      <c r="AH23" s="247"/>
      <c r="AI23" s="326"/>
      <c r="AJ23" s="148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29"/>
      <c r="B24" s="48"/>
      <c r="C24" s="83">
        <f t="shared" si="0"/>
        <v>0</v>
      </c>
      <c r="D24" s="709"/>
      <c r="E24" s="710"/>
      <c r="F24" s="711"/>
      <c r="G24" s="110"/>
      <c r="H24" s="130"/>
      <c r="I24" s="111"/>
      <c r="J24" s="52">
        <f t="shared" si="1"/>
        <v>0</v>
      </c>
      <c r="K24" s="238">
        <f t="shared" si="2"/>
        <v>0</v>
      </c>
      <c r="L24" s="130"/>
      <c r="M24" s="130"/>
      <c r="N24" s="417"/>
      <c r="O24" s="244"/>
      <c r="P24" s="130"/>
      <c r="Q24" s="130"/>
      <c r="R24" s="274"/>
      <c r="S24" s="808"/>
      <c r="T24" s="85">
        <f t="shared" si="3"/>
        <v>0</v>
      </c>
      <c r="U24" s="274"/>
      <c r="V24" s="184"/>
      <c r="W24" s="59">
        <f t="shared" si="4"/>
        <v>0</v>
      </c>
      <c r="X24" s="617"/>
      <c r="Y24" s="383"/>
      <c r="Z24" s="410"/>
      <c r="AA24" s="525"/>
      <c r="AB24" s="454"/>
      <c r="AC24" s="1183"/>
      <c r="AD24" s="477"/>
      <c r="AE24" s="439"/>
      <c r="AF24" s="434"/>
      <c r="AG24" s="287"/>
      <c r="AH24" s="287"/>
      <c r="AI24" s="324"/>
      <c r="AJ24" s="288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33"/>
      <c r="B25" s="31" t="s">
        <v>33</v>
      </c>
      <c r="C25" s="76">
        <f>D25+H25</f>
        <v>0</v>
      </c>
      <c r="D25" s="117">
        <f aca="true" t="shared" si="5" ref="D25:I25">SUM(D19:D24)</f>
        <v>0</v>
      </c>
      <c r="E25" s="119">
        <f t="shared" si="5"/>
        <v>0</v>
      </c>
      <c r="F25" s="117">
        <f t="shared" si="5"/>
        <v>0</v>
      </c>
      <c r="G25" s="172">
        <f t="shared" si="5"/>
        <v>0</v>
      </c>
      <c r="H25" s="77">
        <f t="shared" si="5"/>
        <v>0</v>
      </c>
      <c r="I25" s="76">
        <f t="shared" si="5"/>
        <v>0</v>
      </c>
      <c r="J25" s="76">
        <f>K25+O25+P25+Q25+R25+S25</f>
        <v>0</v>
      </c>
      <c r="K25" s="77">
        <f aca="true" t="shared" si="6" ref="K25:R25">SUM(K19:K24)</f>
        <v>0</v>
      </c>
      <c r="L25" s="77">
        <f t="shared" si="6"/>
        <v>0</v>
      </c>
      <c r="M25" s="77"/>
      <c r="N25" s="77">
        <f t="shared" si="6"/>
        <v>0</v>
      </c>
      <c r="O25" s="77">
        <f t="shared" si="6"/>
        <v>0</v>
      </c>
      <c r="P25" s="77">
        <f t="shared" si="6"/>
        <v>0</v>
      </c>
      <c r="Q25" s="117">
        <f t="shared" si="6"/>
        <v>0</v>
      </c>
      <c r="R25" s="119">
        <f t="shared" si="6"/>
        <v>0</v>
      </c>
      <c r="S25" s="119">
        <f>SUM(S18:S24)</f>
        <v>0</v>
      </c>
      <c r="T25" s="119">
        <f>SUM(T19:T23)</f>
        <v>0</v>
      </c>
      <c r="U25" s="119">
        <f>SUM(U18:U24)</f>
        <v>0</v>
      </c>
      <c r="V25" s="182">
        <f>SUM(V19:V23)</f>
        <v>0</v>
      </c>
      <c r="W25" s="811">
        <f>SUM(W19:W24)</f>
        <v>0</v>
      </c>
      <c r="X25" s="77">
        <f>SUM(X19:X23)</f>
        <v>0</v>
      </c>
      <c r="Y25" s="119">
        <f>SUM(Y19:Y23)</f>
        <v>0</v>
      </c>
      <c r="Z25" s="182">
        <f>SUM(Z19:Z23)</f>
        <v>0</v>
      </c>
      <c r="AA25" s="119">
        <f>SUM(AA19:AA23)</f>
        <v>0</v>
      </c>
      <c r="AB25" s="455">
        <f>SUM(AB19:AB23)</f>
        <v>0</v>
      </c>
      <c r="AC25" s="289">
        <f>SUM(AC19:AC24)</f>
        <v>0</v>
      </c>
      <c r="AD25" s="77">
        <f aca="true" t="shared" si="7" ref="AD25:AJ25">SUM(AD19:AD23)</f>
        <v>0</v>
      </c>
      <c r="AE25" s="289">
        <f t="shared" si="7"/>
        <v>0</v>
      </c>
      <c r="AF25" s="77">
        <f t="shared" si="7"/>
        <v>0</v>
      </c>
      <c r="AG25" s="246">
        <f t="shared" si="7"/>
        <v>0</v>
      </c>
      <c r="AH25" s="246">
        <f t="shared" si="7"/>
        <v>0</v>
      </c>
      <c r="AI25" s="325">
        <f t="shared" si="7"/>
        <v>0</v>
      </c>
      <c r="AJ25" s="289">
        <f t="shared" si="7"/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44">
        <v>3</v>
      </c>
      <c r="B26" s="141" t="s">
        <v>125</v>
      </c>
      <c r="C26" s="134">
        <f aca="true" t="shared" si="8" ref="C26:C38">D26+H26</f>
        <v>0</v>
      </c>
      <c r="D26" s="135"/>
      <c r="E26" s="136"/>
      <c r="F26" s="369"/>
      <c r="G26" s="135"/>
      <c r="H26" s="136"/>
      <c r="I26" s="137"/>
      <c r="J26" s="138">
        <f aca="true" t="shared" si="9" ref="J26:J37">K26+O26+P26+Q26+R26+S26</f>
        <v>0</v>
      </c>
      <c r="K26" s="139">
        <f aca="true" t="shared" si="10" ref="K26:K38">L26+N26</f>
        <v>0</v>
      </c>
      <c r="L26" s="136"/>
      <c r="M26" s="136"/>
      <c r="N26" s="136"/>
      <c r="O26" s="136"/>
      <c r="P26" s="54"/>
      <c r="Q26" s="180"/>
      <c r="R26" s="465"/>
      <c r="S26" s="164"/>
      <c r="T26" s="428">
        <f>S26+U26</f>
        <v>0</v>
      </c>
      <c r="U26" s="465"/>
      <c r="V26" s="809"/>
      <c r="W26" s="132">
        <f aca="true" t="shared" si="11" ref="W26:W37">U26+J26</f>
        <v>0</v>
      </c>
      <c r="X26" s="55"/>
      <c r="Y26" s="54"/>
      <c r="Z26" s="180"/>
      <c r="AA26" s="339"/>
      <c r="AB26" s="456"/>
      <c r="AC26" s="456"/>
      <c r="AD26" s="55"/>
      <c r="AE26" s="148"/>
      <c r="AF26" s="55"/>
      <c r="AG26" s="247"/>
      <c r="AH26" s="247"/>
      <c r="AI26" s="326"/>
      <c r="AJ26" s="148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44"/>
      <c r="B27" s="141" t="s">
        <v>153</v>
      </c>
      <c r="C27" s="52">
        <f t="shared" si="8"/>
        <v>0</v>
      </c>
      <c r="D27" s="60"/>
      <c r="E27" s="54"/>
      <c r="F27" s="60"/>
      <c r="G27" s="53"/>
      <c r="H27" s="55"/>
      <c r="I27" s="52"/>
      <c r="J27" s="52">
        <f t="shared" si="9"/>
        <v>0</v>
      </c>
      <c r="K27" s="55">
        <f t="shared" si="10"/>
        <v>0</v>
      </c>
      <c r="L27" s="55"/>
      <c r="M27" s="55"/>
      <c r="N27" s="55"/>
      <c r="O27" s="55"/>
      <c r="P27" s="55"/>
      <c r="Q27" s="60"/>
      <c r="R27" s="54"/>
      <c r="S27" s="54"/>
      <c r="T27" s="428">
        <f>S27+U27</f>
        <v>0</v>
      </c>
      <c r="U27" s="271"/>
      <c r="V27" s="180"/>
      <c r="W27" s="59">
        <f t="shared" si="11"/>
        <v>0</v>
      </c>
      <c r="X27" s="55"/>
      <c r="Y27" s="54"/>
      <c r="Z27" s="180"/>
      <c r="AA27" s="339"/>
      <c r="AB27" s="456"/>
      <c r="AC27" s="456"/>
      <c r="AD27" s="55"/>
      <c r="AE27" s="148"/>
      <c r="AF27" s="55"/>
      <c r="AG27" s="247"/>
      <c r="AH27" s="247"/>
      <c r="AI27" s="326"/>
      <c r="AJ27" s="148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 hidden="1">
      <c r="A28" s="44"/>
      <c r="B28" s="141" t="s">
        <v>153</v>
      </c>
      <c r="C28" s="52">
        <f t="shared" si="8"/>
        <v>0</v>
      </c>
      <c r="D28" s="60"/>
      <c r="E28" s="54"/>
      <c r="F28" s="60"/>
      <c r="G28" s="53"/>
      <c r="H28" s="55"/>
      <c r="I28" s="52"/>
      <c r="J28" s="52">
        <f t="shared" si="9"/>
        <v>0</v>
      </c>
      <c r="K28" s="55">
        <f t="shared" si="10"/>
        <v>0</v>
      </c>
      <c r="L28" s="55"/>
      <c r="M28" s="55"/>
      <c r="N28" s="55"/>
      <c r="O28" s="55"/>
      <c r="P28" s="55"/>
      <c r="Q28" s="60"/>
      <c r="R28" s="54"/>
      <c r="S28" s="54"/>
      <c r="T28" s="54">
        <f>S28+U28</f>
        <v>0</v>
      </c>
      <c r="U28" s="54"/>
      <c r="V28" s="180"/>
      <c r="W28" s="59">
        <f t="shared" si="11"/>
        <v>0</v>
      </c>
      <c r="X28" s="55"/>
      <c r="Y28" s="54"/>
      <c r="Z28" s="180"/>
      <c r="AA28" s="54"/>
      <c r="AB28" s="70"/>
      <c r="AC28" s="70"/>
      <c r="AD28" s="55"/>
      <c r="AE28" s="148"/>
      <c r="AF28" s="55"/>
      <c r="AG28" s="165"/>
      <c r="AH28" s="165"/>
      <c r="AI28" s="326"/>
      <c r="AJ28" s="148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 hidden="1">
      <c r="A29" s="1126"/>
      <c r="B29" s="836"/>
      <c r="C29" s="52">
        <f t="shared" si="8"/>
        <v>0</v>
      </c>
      <c r="D29" s="60"/>
      <c r="E29" s="54"/>
      <c r="F29" s="60"/>
      <c r="G29" s="53"/>
      <c r="H29" s="55"/>
      <c r="I29" s="52"/>
      <c r="J29" s="633">
        <f t="shared" si="9"/>
        <v>0</v>
      </c>
      <c r="K29" s="55">
        <f t="shared" si="10"/>
        <v>0</v>
      </c>
      <c r="L29" s="55"/>
      <c r="M29" s="55"/>
      <c r="N29" s="55"/>
      <c r="O29" s="55"/>
      <c r="P29" s="55"/>
      <c r="Q29" s="60"/>
      <c r="R29" s="54"/>
      <c r="S29" s="838"/>
      <c r="T29" s="838">
        <f>S29+U29</f>
        <v>0</v>
      </c>
      <c r="U29" s="838"/>
      <c r="V29" s="180"/>
      <c r="W29" s="59">
        <f t="shared" si="11"/>
        <v>0</v>
      </c>
      <c r="X29" s="55"/>
      <c r="Y29" s="54"/>
      <c r="Z29" s="180"/>
      <c r="AA29" s="339"/>
      <c r="AB29" s="70"/>
      <c r="AC29" s="70"/>
      <c r="AD29" s="55"/>
      <c r="AE29" s="148"/>
      <c r="AF29" s="55"/>
      <c r="AG29" s="165"/>
      <c r="AH29" s="165"/>
      <c r="AI29" s="326"/>
      <c r="AJ29" s="148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hidden="1">
      <c r="A30" s="82"/>
      <c r="B30" s="141"/>
      <c r="C30" s="83">
        <f t="shared" si="8"/>
        <v>0</v>
      </c>
      <c r="D30" s="149"/>
      <c r="E30" s="271"/>
      <c r="F30" s="149"/>
      <c r="G30" s="85"/>
      <c r="H30" s="84"/>
      <c r="I30" s="83"/>
      <c r="J30" s="52">
        <f t="shared" si="9"/>
        <v>0</v>
      </c>
      <c r="K30" s="84">
        <f t="shared" si="10"/>
        <v>0</v>
      </c>
      <c r="L30" s="84"/>
      <c r="M30" s="84"/>
      <c r="N30" s="84"/>
      <c r="O30" s="84"/>
      <c r="P30" s="84"/>
      <c r="Q30" s="149"/>
      <c r="R30" s="271"/>
      <c r="S30" s="271"/>
      <c r="T30" s="271">
        <f>S30+U30</f>
        <v>0</v>
      </c>
      <c r="U30" s="271"/>
      <c r="V30" s="180"/>
      <c r="W30" s="59">
        <f t="shared" si="11"/>
        <v>0</v>
      </c>
      <c r="X30" s="84"/>
      <c r="Y30" s="271"/>
      <c r="Z30" s="179"/>
      <c r="AA30" s="339"/>
      <c r="AB30" s="456"/>
      <c r="AC30" s="456"/>
      <c r="AD30" s="84"/>
      <c r="AE30" s="150"/>
      <c r="AF30" s="84"/>
      <c r="AG30" s="247"/>
      <c r="AH30" s="247"/>
      <c r="AI30" s="323"/>
      <c r="AJ30" s="150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87"/>
      <c r="B31" s="141"/>
      <c r="C31" s="83">
        <f t="shared" si="8"/>
        <v>0</v>
      </c>
      <c r="D31" s="149"/>
      <c r="E31" s="271"/>
      <c r="F31" s="149"/>
      <c r="G31" s="85"/>
      <c r="H31" s="84"/>
      <c r="I31" s="83"/>
      <c r="J31" s="83">
        <f t="shared" si="9"/>
        <v>0</v>
      </c>
      <c r="K31" s="84">
        <f t="shared" si="10"/>
        <v>0</v>
      </c>
      <c r="L31" s="84"/>
      <c r="M31" s="84"/>
      <c r="N31" s="84"/>
      <c r="O31" s="84"/>
      <c r="P31" s="84"/>
      <c r="Q31" s="149"/>
      <c r="R31" s="271"/>
      <c r="S31" s="271"/>
      <c r="T31" s="271">
        <f aca="true" t="shared" si="12" ref="T31:T38">S31+U31</f>
        <v>0</v>
      </c>
      <c r="U31" s="271"/>
      <c r="V31" s="179"/>
      <c r="W31" s="86">
        <f t="shared" si="11"/>
        <v>0</v>
      </c>
      <c r="X31" s="84"/>
      <c r="Y31" s="271"/>
      <c r="Z31" s="179"/>
      <c r="AA31" s="339"/>
      <c r="AB31" s="456"/>
      <c r="AC31" s="456"/>
      <c r="AD31" s="84"/>
      <c r="AE31" s="150"/>
      <c r="AF31" s="84"/>
      <c r="AG31" s="247"/>
      <c r="AH31" s="247"/>
      <c r="AI31" s="323"/>
      <c r="AJ31" s="150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87"/>
      <c r="B32" s="141"/>
      <c r="C32" s="83">
        <f t="shared" si="8"/>
        <v>0</v>
      </c>
      <c r="D32" s="149"/>
      <c r="E32" s="271"/>
      <c r="F32" s="149"/>
      <c r="G32" s="85"/>
      <c r="H32" s="84"/>
      <c r="I32" s="83"/>
      <c r="J32" s="83">
        <f t="shared" si="9"/>
        <v>0</v>
      </c>
      <c r="K32" s="84">
        <f t="shared" si="10"/>
        <v>0</v>
      </c>
      <c r="L32" s="84"/>
      <c r="M32" s="84"/>
      <c r="N32" s="84"/>
      <c r="O32" s="84"/>
      <c r="P32" s="84"/>
      <c r="Q32" s="149"/>
      <c r="R32" s="271"/>
      <c r="S32" s="271"/>
      <c r="T32" s="271">
        <f t="shared" si="12"/>
        <v>0</v>
      </c>
      <c r="U32" s="271"/>
      <c r="V32" s="179"/>
      <c r="W32" s="86">
        <f t="shared" si="11"/>
        <v>0</v>
      </c>
      <c r="X32" s="84"/>
      <c r="Y32" s="271"/>
      <c r="Z32" s="179"/>
      <c r="AA32" s="339"/>
      <c r="AB32" s="456"/>
      <c r="AC32" s="456"/>
      <c r="AD32" s="84"/>
      <c r="AE32" s="150"/>
      <c r="AF32" s="84"/>
      <c r="AG32" s="247"/>
      <c r="AH32" s="247"/>
      <c r="AI32" s="323"/>
      <c r="AJ32" s="150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87"/>
      <c r="B33" s="141"/>
      <c r="C33" s="83">
        <f t="shared" si="8"/>
        <v>0</v>
      </c>
      <c r="D33" s="149"/>
      <c r="E33" s="271"/>
      <c r="F33" s="149"/>
      <c r="G33" s="85"/>
      <c r="H33" s="84"/>
      <c r="I33" s="83"/>
      <c r="J33" s="83">
        <f t="shared" si="9"/>
        <v>0</v>
      </c>
      <c r="K33" s="84">
        <f t="shared" si="10"/>
        <v>0</v>
      </c>
      <c r="L33" s="84"/>
      <c r="M33" s="84"/>
      <c r="N33" s="84"/>
      <c r="O33" s="84"/>
      <c r="P33" s="84"/>
      <c r="Q33" s="149"/>
      <c r="R33" s="271"/>
      <c r="S33" s="271"/>
      <c r="T33" s="271">
        <f t="shared" si="12"/>
        <v>0</v>
      </c>
      <c r="U33" s="271"/>
      <c r="V33" s="179"/>
      <c r="W33" s="86">
        <f t="shared" si="11"/>
        <v>0</v>
      </c>
      <c r="X33" s="84"/>
      <c r="Y33" s="271"/>
      <c r="Z33" s="179"/>
      <c r="AA33" s="339"/>
      <c r="AB33" s="456"/>
      <c r="AC33" s="456"/>
      <c r="AD33" s="84"/>
      <c r="AE33" s="150"/>
      <c r="AF33" s="84"/>
      <c r="AG33" s="247"/>
      <c r="AH33" s="247"/>
      <c r="AI33" s="323"/>
      <c r="AJ33" s="150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87"/>
      <c r="B34" s="141"/>
      <c r="C34" s="83">
        <f t="shared" si="8"/>
        <v>0</v>
      </c>
      <c r="D34" s="149"/>
      <c r="E34" s="271"/>
      <c r="F34" s="149"/>
      <c r="G34" s="85"/>
      <c r="H34" s="84"/>
      <c r="I34" s="83"/>
      <c r="J34" s="83">
        <f t="shared" si="9"/>
        <v>0</v>
      </c>
      <c r="K34" s="84">
        <f t="shared" si="10"/>
        <v>0</v>
      </c>
      <c r="L34" s="84"/>
      <c r="M34" s="84"/>
      <c r="N34" s="84"/>
      <c r="O34" s="84"/>
      <c r="P34" s="84"/>
      <c r="Q34" s="149"/>
      <c r="R34" s="271"/>
      <c r="S34" s="271"/>
      <c r="T34" s="271">
        <f t="shared" si="12"/>
        <v>0</v>
      </c>
      <c r="U34" s="271"/>
      <c r="V34" s="179"/>
      <c r="W34" s="86">
        <f t="shared" si="11"/>
        <v>0</v>
      </c>
      <c r="X34" s="84"/>
      <c r="Y34" s="271"/>
      <c r="Z34" s="179"/>
      <c r="AA34" s="339"/>
      <c r="AB34" s="456"/>
      <c r="AC34" s="456"/>
      <c r="AD34" s="84"/>
      <c r="AE34" s="150"/>
      <c r="AF34" s="84"/>
      <c r="AG34" s="247"/>
      <c r="AH34" s="247"/>
      <c r="AI34" s="323"/>
      <c r="AJ34" s="150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87"/>
      <c r="B35" s="141"/>
      <c r="C35" s="83">
        <f t="shared" si="8"/>
        <v>0</v>
      </c>
      <c r="D35" s="149"/>
      <c r="E35" s="271"/>
      <c r="F35" s="149"/>
      <c r="G35" s="85"/>
      <c r="H35" s="84"/>
      <c r="I35" s="83"/>
      <c r="J35" s="83">
        <f t="shared" si="9"/>
        <v>0</v>
      </c>
      <c r="K35" s="84">
        <f t="shared" si="10"/>
        <v>0</v>
      </c>
      <c r="L35" s="84"/>
      <c r="M35" s="84"/>
      <c r="N35" s="84"/>
      <c r="O35" s="84"/>
      <c r="P35" s="84"/>
      <c r="Q35" s="149"/>
      <c r="R35" s="271"/>
      <c r="S35" s="271"/>
      <c r="T35" s="271">
        <f t="shared" si="12"/>
        <v>0</v>
      </c>
      <c r="U35" s="271"/>
      <c r="V35" s="179"/>
      <c r="W35" s="86">
        <f t="shared" si="11"/>
        <v>0</v>
      </c>
      <c r="X35" s="84"/>
      <c r="Y35" s="271"/>
      <c r="Z35" s="179"/>
      <c r="AA35" s="339"/>
      <c r="AB35" s="456"/>
      <c r="AC35" s="456"/>
      <c r="AD35" s="84"/>
      <c r="AE35" s="150"/>
      <c r="AF35" s="84"/>
      <c r="AG35" s="247"/>
      <c r="AH35" s="247"/>
      <c r="AI35" s="323"/>
      <c r="AJ35" s="150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87"/>
      <c r="B36" s="141"/>
      <c r="C36" s="83">
        <f t="shared" si="8"/>
        <v>0</v>
      </c>
      <c r="D36" s="149"/>
      <c r="E36" s="271"/>
      <c r="F36" s="149"/>
      <c r="G36" s="85"/>
      <c r="H36" s="84"/>
      <c r="I36" s="83"/>
      <c r="J36" s="83">
        <f t="shared" si="9"/>
        <v>0</v>
      </c>
      <c r="K36" s="84">
        <f t="shared" si="10"/>
        <v>0</v>
      </c>
      <c r="L36" s="84"/>
      <c r="M36" s="84"/>
      <c r="N36" s="84"/>
      <c r="O36" s="84"/>
      <c r="P36" s="84"/>
      <c r="Q36" s="149"/>
      <c r="R36" s="271"/>
      <c r="S36" s="271"/>
      <c r="T36" s="271">
        <f t="shared" si="12"/>
        <v>0</v>
      </c>
      <c r="U36" s="271"/>
      <c r="V36" s="179"/>
      <c r="W36" s="86">
        <f t="shared" si="11"/>
        <v>0</v>
      </c>
      <c r="X36" s="84"/>
      <c r="Y36" s="271"/>
      <c r="Z36" s="179"/>
      <c r="AA36" s="339"/>
      <c r="AB36" s="456"/>
      <c r="AC36" s="456"/>
      <c r="AD36" s="84"/>
      <c r="AE36" s="150"/>
      <c r="AF36" s="84"/>
      <c r="AG36" s="247"/>
      <c r="AH36" s="247"/>
      <c r="AI36" s="323"/>
      <c r="AJ36" s="150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87"/>
      <c r="B37" s="141"/>
      <c r="C37" s="83">
        <f t="shared" si="8"/>
        <v>0</v>
      </c>
      <c r="D37" s="149"/>
      <c r="E37" s="271"/>
      <c r="F37" s="149"/>
      <c r="G37" s="85"/>
      <c r="H37" s="84"/>
      <c r="I37" s="83"/>
      <c r="J37" s="83">
        <f t="shared" si="9"/>
        <v>0</v>
      </c>
      <c r="K37" s="84">
        <f t="shared" si="10"/>
        <v>0</v>
      </c>
      <c r="L37" s="84"/>
      <c r="M37" s="84"/>
      <c r="N37" s="84"/>
      <c r="O37" s="84"/>
      <c r="P37" s="84"/>
      <c r="Q37" s="149"/>
      <c r="R37" s="271"/>
      <c r="S37" s="271"/>
      <c r="T37" s="271">
        <f t="shared" si="12"/>
        <v>0</v>
      </c>
      <c r="U37" s="271"/>
      <c r="V37" s="179"/>
      <c r="W37" s="86">
        <f t="shared" si="11"/>
        <v>0</v>
      </c>
      <c r="X37" s="84"/>
      <c r="Y37" s="271"/>
      <c r="Z37" s="179"/>
      <c r="AA37" s="339"/>
      <c r="AB37" s="456"/>
      <c r="AC37" s="456"/>
      <c r="AD37" s="84"/>
      <c r="AE37" s="150"/>
      <c r="AF37" s="84"/>
      <c r="AG37" s="247"/>
      <c r="AH37" s="247"/>
      <c r="AI37" s="323"/>
      <c r="AJ37" s="150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thickBot="1">
      <c r="A38" s="87"/>
      <c r="B38" s="141"/>
      <c r="C38" s="83">
        <f t="shared" si="8"/>
        <v>0</v>
      </c>
      <c r="D38" s="149"/>
      <c r="E38" s="271"/>
      <c r="F38" s="149"/>
      <c r="G38" s="85"/>
      <c r="H38" s="84"/>
      <c r="I38" s="83"/>
      <c r="J38" s="83">
        <f>K38+O38+P38+Q38+R38</f>
        <v>0</v>
      </c>
      <c r="K38" s="84">
        <f t="shared" si="10"/>
        <v>0</v>
      </c>
      <c r="L38" s="84"/>
      <c r="M38" s="84"/>
      <c r="N38" s="84"/>
      <c r="O38" s="84"/>
      <c r="P38" s="84"/>
      <c r="Q38" s="149"/>
      <c r="R38" s="271"/>
      <c r="S38" s="271"/>
      <c r="T38" s="271">
        <f t="shared" si="12"/>
        <v>0</v>
      </c>
      <c r="U38" s="271"/>
      <c r="V38" s="179"/>
      <c r="W38" s="86">
        <f>J38+U38</f>
        <v>0</v>
      </c>
      <c r="X38" s="84"/>
      <c r="Y38" s="271"/>
      <c r="Z38" s="179"/>
      <c r="AA38" s="339"/>
      <c r="AB38" s="456"/>
      <c r="AC38" s="456"/>
      <c r="AD38" s="84"/>
      <c r="AE38" s="150"/>
      <c r="AF38" s="84"/>
      <c r="AG38" s="247"/>
      <c r="AH38" s="247"/>
      <c r="AI38" s="323"/>
      <c r="AJ38" s="150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thickBot="1">
      <c r="A39" s="96"/>
      <c r="B39" s="31" t="s">
        <v>34</v>
      </c>
      <c r="C39" s="76">
        <f aca="true" t="shared" si="13" ref="C39:V39">SUM(C26:C38)</f>
        <v>0</v>
      </c>
      <c r="D39" s="117">
        <f t="shared" si="13"/>
        <v>0</v>
      </c>
      <c r="E39" s="119"/>
      <c r="F39" s="117"/>
      <c r="G39" s="172"/>
      <c r="H39" s="77">
        <f t="shared" si="13"/>
        <v>0</v>
      </c>
      <c r="I39" s="76">
        <f t="shared" si="13"/>
        <v>0</v>
      </c>
      <c r="J39" s="76">
        <f t="shared" si="13"/>
        <v>0</v>
      </c>
      <c r="K39" s="77">
        <f t="shared" si="13"/>
        <v>0</v>
      </c>
      <c r="L39" s="77">
        <f t="shared" si="13"/>
        <v>0</v>
      </c>
      <c r="M39" s="77"/>
      <c r="N39" s="77">
        <f t="shared" si="13"/>
        <v>0</v>
      </c>
      <c r="O39" s="77">
        <f t="shared" si="13"/>
        <v>0</v>
      </c>
      <c r="P39" s="77">
        <f t="shared" si="13"/>
        <v>0</v>
      </c>
      <c r="Q39" s="117">
        <f t="shared" si="13"/>
        <v>0</v>
      </c>
      <c r="R39" s="119">
        <f t="shared" si="13"/>
        <v>0</v>
      </c>
      <c r="S39" s="119">
        <f t="shared" si="13"/>
        <v>0</v>
      </c>
      <c r="T39" s="119">
        <f t="shared" si="13"/>
        <v>0</v>
      </c>
      <c r="U39" s="119">
        <f t="shared" si="13"/>
        <v>0</v>
      </c>
      <c r="V39" s="182">
        <f t="shared" si="13"/>
        <v>0</v>
      </c>
      <c r="W39" s="811">
        <f>U39+J39</f>
        <v>0</v>
      </c>
      <c r="X39" s="77">
        <f>SUM(X26:X38)</f>
        <v>0</v>
      </c>
      <c r="Y39" s="119">
        <f>SUM(Y26:Y38)</f>
        <v>0</v>
      </c>
      <c r="Z39" s="182"/>
      <c r="AA39" s="338">
        <f>SUM(AA26:AA38)</f>
        <v>0</v>
      </c>
      <c r="AB39" s="455"/>
      <c r="AC39" s="455">
        <f>SUM(AC26:AC38)</f>
        <v>0</v>
      </c>
      <c r="AD39" s="77">
        <f>SUM(AD26:AD38)</f>
        <v>0</v>
      </c>
      <c r="AE39" s="289">
        <f>SUM(AE26:AE38)</f>
        <v>0</v>
      </c>
      <c r="AF39" s="77"/>
      <c r="AG39" s="246"/>
      <c r="AH39" s="246"/>
      <c r="AI39" s="325"/>
      <c r="AJ39" s="289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1126">
        <v>3</v>
      </c>
      <c r="B40" s="141" t="s">
        <v>183</v>
      </c>
      <c r="C40" s="89">
        <f>D40+H40</f>
        <v>0</v>
      </c>
      <c r="D40" s="152"/>
      <c r="E40" s="185"/>
      <c r="F40" s="152"/>
      <c r="G40" s="91"/>
      <c r="H40" s="90"/>
      <c r="I40" s="89"/>
      <c r="J40" s="846">
        <f aca="true" t="shared" si="14" ref="J40:J51">K40+O40+P40+Q40+R40+S40</f>
        <v>-177</v>
      </c>
      <c r="K40" s="847">
        <f aca="true" t="shared" si="15" ref="K40:K51">L40+N40</f>
        <v>0</v>
      </c>
      <c r="L40" s="847"/>
      <c r="M40" s="847"/>
      <c r="N40" s="847"/>
      <c r="O40" s="847"/>
      <c r="P40" s="847"/>
      <c r="Q40" s="848"/>
      <c r="R40" s="849">
        <v>-177</v>
      </c>
      <c r="S40" s="849"/>
      <c r="T40" s="849">
        <f aca="true" t="shared" si="16" ref="T40:T51">S40+U40</f>
        <v>0</v>
      </c>
      <c r="U40" s="849"/>
      <c r="V40" s="850"/>
      <c r="W40" s="851">
        <f>J40+U40+V40</f>
        <v>-177</v>
      </c>
      <c r="X40" s="847"/>
      <c r="Y40" s="849"/>
      <c r="Z40" s="850"/>
      <c r="AA40" s="852">
        <v>-177</v>
      </c>
      <c r="AB40" s="457"/>
      <c r="AC40" s="1184"/>
      <c r="AD40" s="90"/>
      <c r="AE40" s="153"/>
      <c r="AF40" s="90"/>
      <c r="AG40" s="248"/>
      <c r="AH40" s="248"/>
      <c r="AI40" s="327"/>
      <c r="AJ40" s="153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130"/>
      <c r="B41" s="836"/>
      <c r="C41" s="92">
        <f aca="true" t="shared" si="17" ref="C41:C51">D41+H41</f>
        <v>0</v>
      </c>
      <c r="D41" s="154"/>
      <c r="E41" s="186"/>
      <c r="F41" s="154"/>
      <c r="G41" s="94"/>
      <c r="H41" s="93"/>
      <c r="I41" s="92"/>
      <c r="J41" s="837">
        <f t="shared" si="14"/>
        <v>0</v>
      </c>
      <c r="K41" s="869">
        <f t="shared" si="15"/>
        <v>0</v>
      </c>
      <c r="L41" s="869"/>
      <c r="M41" s="869"/>
      <c r="N41" s="869"/>
      <c r="O41" s="869"/>
      <c r="P41" s="869"/>
      <c r="Q41" s="870"/>
      <c r="R41" s="838"/>
      <c r="S41" s="838"/>
      <c r="T41" s="406">
        <f t="shared" si="16"/>
        <v>0</v>
      </c>
      <c r="U41" s="838"/>
      <c r="V41" s="840"/>
      <c r="W41" s="637">
        <f aca="true" t="shared" si="18" ref="W41:W51">J41+U41+V41</f>
        <v>0</v>
      </c>
      <c r="X41" s="869"/>
      <c r="Y41" s="838"/>
      <c r="Z41" s="840"/>
      <c r="AA41" s="871"/>
      <c r="AB41" s="458"/>
      <c r="AC41" s="458"/>
      <c r="AD41" s="93"/>
      <c r="AE41" s="155"/>
      <c r="AF41" s="93"/>
      <c r="AG41" s="249"/>
      <c r="AH41" s="249"/>
      <c r="AI41" s="328"/>
      <c r="AJ41" s="155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1127"/>
      <c r="B42" s="140"/>
      <c r="C42" s="92">
        <f t="shared" si="17"/>
        <v>0</v>
      </c>
      <c r="D42" s="154"/>
      <c r="E42" s="186"/>
      <c r="F42" s="154"/>
      <c r="G42" s="94"/>
      <c r="H42" s="93"/>
      <c r="I42" s="92"/>
      <c r="J42" s="92">
        <f t="shared" si="14"/>
        <v>0</v>
      </c>
      <c r="K42" s="93">
        <f t="shared" si="15"/>
        <v>0</v>
      </c>
      <c r="L42" s="93"/>
      <c r="M42" s="93"/>
      <c r="N42" s="93"/>
      <c r="O42" s="93"/>
      <c r="P42" s="93"/>
      <c r="Q42" s="154"/>
      <c r="R42" s="406"/>
      <c r="S42" s="186"/>
      <c r="T42" s="186">
        <f t="shared" si="16"/>
        <v>0</v>
      </c>
      <c r="U42" s="186"/>
      <c r="V42" s="446"/>
      <c r="W42" s="812">
        <f t="shared" si="18"/>
        <v>0</v>
      </c>
      <c r="X42" s="93"/>
      <c r="Y42" s="186"/>
      <c r="Z42" s="446"/>
      <c r="AA42" s="341"/>
      <c r="AB42" s="458"/>
      <c r="AC42" s="458"/>
      <c r="AD42" s="93"/>
      <c r="AE42" s="155"/>
      <c r="AF42" s="93"/>
      <c r="AG42" s="249"/>
      <c r="AH42" s="249"/>
      <c r="AI42" s="328"/>
      <c r="AJ42" s="155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 hidden="1">
      <c r="A43" s="1127"/>
      <c r="B43" s="140"/>
      <c r="C43" s="92">
        <f t="shared" si="17"/>
        <v>0</v>
      </c>
      <c r="D43" s="154"/>
      <c r="E43" s="186"/>
      <c r="F43" s="154"/>
      <c r="G43" s="94"/>
      <c r="H43" s="93"/>
      <c r="I43" s="92"/>
      <c r="J43" s="92">
        <f t="shared" si="14"/>
        <v>0</v>
      </c>
      <c r="K43" s="93">
        <f t="shared" si="15"/>
        <v>0</v>
      </c>
      <c r="L43" s="93"/>
      <c r="M43" s="93"/>
      <c r="N43" s="93"/>
      <c r="O43" s="93"/>
      <c r="P43" s="93"/>
      <c r="Q43" s="154"/>
      <c r="R43" s="186"/>
      <c r="S43" s="186"/>
      <c r="T43" s="186">
        <f t="shared" si="16"/>
        <v>0</v>
      </c>
      <c r="U43" s="186"/>
      <c r="V43" s="446"/>
      <c r="W43" s="812">
        <f t="shared" si="18"/>
        <v>0</v>
      </c>
      <c r="X43" s="93"/>
      <c r="Y43" s="186"/>
      <c r="Z43" s="446"/>
      <c r="AA43" s="341"/>
      <c r="AB43" s="458"/>
      <c r="AC43" s="458"/>
      <c r="AD43" s="93"/>
      <c r="AE43" s="155"/>
      <c r="AF43" s="93"/>
      <c r="AG43" s="249"/>
      <c r="AH43" s="249"/>
      <c r="AI43" s="328"/>
      <c r="AJ43" s="155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hidden="1">
      <c r="A44" s="1130"/>
      <c r="B44" s="140"/>
      <c r="C44" s="92">
        <f t="shared" si="17"/>
        <v>0</v>
      </c>
      <c r="D44" s="154"/>
      <c r="E44" s="186"/>
      <c r="F44" s="154"/>
      <c r="G44" s="94"/>
      <c r="H44" s="93"/>
      <c r="I44" s="92"/>
      <c r="J44" s="92">
        <f t="shared" si="14"/>
        <v>0</v>
      </c>
      <c r="K44" s="93">
        <f t="shared" si="15"/>
        <v>0</v>
      </c>
      <c r="L44" s="93"/>
      <c r="M44" s="93"/>
      <c r="N44" s="93"/>
      <c r="O44" s="93"/>
      <c r="P44" s="93"/>
      <c r="Q44" s="154"/>
      <c r="R44" s="186"/>
      <c r="S44" s="186"/>
      <c r="T44" s="186">
        <f t="shared" si="16"/>
        <v>0</v>
      </c>
      <c r="U44" s="186"/>
      <c r="V44" s="446"/>
      <c r="W44" s="812">
        <f t="shared" si="18"/>
        <v>0</v>
      </c>
      <c r="X44" s="93"/>
      <c r="Y44" s="186"/>
      <c r="Z44" s="446"/>
      <c r="AA44" s="341"/>
      <c r="AB44" s="458"/>
      <c r="AC44" s="458"/>
      <c r="AD44" s="93"/>
      <c r="AE44" s="155"/>
      <c r="AF44" s="93"/>
      <c r="AG44" s="249"/>
      <c r="AH44" s="249"/>
      <c r="AI44" s="328"/>
      <c r="AJ44" s="155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1130"/>
      <c r="B45" s="140"/>
      <c r="C45" s="92">
        <f t="shared" si="17"/>
        <v>0</v>
      </c>
      <c r="D45" s="154"/>
      <c r="E45" s="186"/>
      <c r="F45" s="154"/>
      <c r="G45" s="94"/>
      <c r="H45" s="93"/>
      <c r="I45" s="92"/>
      <c r="J45" s="92">
        <f t="shared" si="14"/>
        <v>0</v>
      </c>
      <c r="K45" s="93">
        <f t="shared" si="15"/>
        <v>0</v>
      </c>
      <c r="L45" s="93"/>
      <c r="M45" s="93"/>
      <c r="N45" s="93"/>
      <c r="O45" s="93"/>
      <c r="P45" s="93"/>
      <c r="Q45" s="154"/>
      <c r="R45" s="186"/>
      <c r="S45" s="186"/>
      <c r="T45" s="186">
        <f t="shared" si="16"/>
        <v>0</v>
      </c>
      <c r="U45" s="186"/>
      <c r="V45" s="446"/>
      <c r="W45" s="812">
        <f t="shared" si="18"/>
        <v>0</v>
      </c>
      <c r="X45" s="93"/>
      <c r="Y45" s="186"/>
      <c r="Z45" s="446"/>
      <c r="AA45" s="341"/>
      <c r="AB45" s="458"/>
      <c r="AC45" s="458"/>
      <c r="AD45" s="93"/>
      <c r="AE45" s="155"/>
      <c r="AF45" s="93"/>
      <c r="AG45" s="249"/>
      <c r="AH45" s="249"/>
      <c r="AI45" s="328"/>
      <c r="AJ45" s="155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88"/>
      <c r="B46" s="140"/>
      <c r="C46" s="92">
        <f t="shared" si="17"/>
        <v>0</v>
      </c>
      <c r="D46" s="154"/>
      <c r="E46" s="186"/>
      <c r="F46" s="154"/>
      <c r="G46" s="94"/>
      <c r="H46" s="93"/>
      <c r="I46" s="92"/>
      <c r="J46" s="92">
        <f t="shared" si="14"/>
        <v>0</v>
      </c>
      <c r="K46" s="93">
        <f t="shared" si="15"/>
        <v>0</v>
      </c>
      <c r="L46" s="93"/>
      <c r="M46" s="93"/>
      <c r="N46" s="93"/>
      <c r="O46" s="93"/>
      <c r="P46" s="93"/>
      <c r="Q46" s="154"/>
      <c r="R46" s="186"/>
      <c r="S46" s="186"/>
      <c r="T46" s="186">
        <f t="shared" si="16"/>
        <v>0</v>
      </c>
      <c r="U46" s="186"/>
      <c r="V46" s="446"/>
      <c r="W46" s="812">
        <f t="shared" si="18"/>
        <v>0</v>
      </c>
      <c r="X46" s="93"/>
      <c r="Y46" s="186"/>
      <c r="Z46" s="446"/>
      <c r="AA46" s="341"/>
      <c r="AB46" s="458"/>
      <c r="AC46" s="458"/>
      <c r="AD46" s="93"/>
      <c r="AE46" s="155"/>
      <c r="AF46" s="93"/>
      <c r="AG46" s="249"/>
      <c r="AH46" s="249"/>
      <c r="AI46" s="328"/>
      <c r="AJ46" s="155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88"/>
      <c r="B47" s="140"/>
      <c r="C47" s="92">
        <f t="shared" si="17"/>
        <v>0</v>
      </c>
      <c r="D47" s="154"/>
      <c r="E47" s="186"/>
      <c r="F47" s="154"/>
      <c r="G47" s="94"/>
      <c r="H47" s="93"/>
      <c r="I47" s="92"/>
      <c r="J47" s="92">
        <f t="shared" si="14"/>
        <v>0</v>
      </c>
      <c r="K47" s="93">
        <f t="shared" si="15"/>
        <v>0</v>
      </c>
      <c r="L47" s="93"/>
      <c r="M47" s="93"/>
      <c r="N47" s="93"/>
      <c r="O47" s="93"/>
      <c r="P47" s="93"/>
      <c r="Q47" s="154"/>
      <c r="R47" s="186"/>
      <c r="S47" s="186"/>
      <c r="T47" s="186">
        <f t="shared" si="16"/>
        <v>0</v>
      </c>
      <c r="U47" s="186"/>
      <c r="V47" s="446"/>
      <c r="W47" s="812">
        <f t="shared" si="18"/>
        <v>0</v>
      </c>
      <c r="X47" s="93"/>
      <c r="Y47" s="186"/>
      <c r="Z47" s="446"/>
      <c r="AA47" s="341"/>
      <c r="AB47" s="458"/>
      <c r="AC47" s="458"/>
      <c r="AD47" s="93"/>
      <c r="AE47" s="155"/>
      <c r="AF47" s="93"/>
      <c r="AG47" s="249"/>
      <c r="AH47" s="249"/>
      <c r="AI47" s="328"/>
      <c r="AJ47" s="155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88"/>
      <c r="B48" s="140"/>
      <c r="C48" s="92">
        <f t="shared" si="17"/>
        <v>0</v>
      </c>
      <c r="D48" s="154"/>
      <c r="E48" s="186"/>
      <c r="F48" s="154"/>
      <c r="G48" s="94"/>
      <c r="H48" s="93"/>
      <c r="I48" s="92"/>
      <c r="J48" s="92">
        <f t="shared" si="14"/>
        <v>0</v>
      </c>
      <c r="K48" s="93">
        <f t="shared" si="15"/>
        <v>0</v>
      </c>
      <c r="L48" s="93"/>
      <c r="M48" s="93"/>
      <c r="N48" s="93"/>
      <c r="O48" s="93"/>
      <c r="P48" s="93"/>
      <c r="Q48" s="154"/>
      <c r="R48" s="186"/>
      <c r="S48" s="186"/>
      <c r="T48" s="186">
        <f t="shared" si="16"/>
        <v>0</v>
      </c>
      <c r="U48" s="186"/>
      <c r="V48" s="446"/>
      <c r="W48" s="812">
        <f t="shared" si="18"/>
        <v>0</v>
      </c>
      <c r="X48" s="93"/>
      <c r="Y48" s="186"/>
      <c r="Z48" s="446"/>
      <c r="AA48" s="341"/>
      <c r="AB48" s="458"/>
      <c r="AC48" s="458"/>
      <c r="AD48" s="93"/>
      <c r="AE48" s="155"/>
      <c r="AF48" s="93"/>
      <c r="AG48" s="249"/>
      <c r="AH48" s="249"/>
      <c r="AI48" s="328"/>
      <c r="AJ48" s="155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71"/>
      <c r="B49" s="140"/>
      <c r="C49" s="92">
        <f t="shared" si="17"/>
        <v>0</v>
      </c>
      <c r="D49" s="154"/>
      <c r="E49" s="186"/>
      <c r="F49" s="154"/>
      <c r="G49" s="94"/>
      <c r="H49" s="93"/>
      <c r="I49" s="92"/>
      <c r="J49" s="92">
        <f t="shared" si="14"/>
        <v>0</v>
      </c>
      <c r="K49" s="93">
        <f t="shared" si="15"/>
        <v>0</v>
      </c>
      <c r="L49" s="93"/>
      <c r="M49" s="93"/>
      <c r="N49" s="93"/>
      <c r="O49" s="93"/>
      <c r="P49" s="93"/>
      <c r="Q49" s="154"/>
      <c r="R49" s="186"/>
      <c r="S49" s="186"/>
      <c r="T49" s="186">
        <f t="shared" si="16"/>
        <v>0</v>
      </c>
      <c r="U49" s="186"/>
      <c r="V49" s="446"/>
      <c r="W49" s="812">
        <f t="shared" si="18"/>
        <v>0</v>
      </c>
      <c r="X49" s="93"/>
      <c r="Y49" s="186"/>
      <c r="Z49" s="446"/>
      <c r="AA49" s="341"/>
      <c r="AB49" s="458"/>
      <c r="AC49" s="458"/>
      <c r="AD49" s="93"/>
      <c r="AE49" s="155"/>
      <c r="AF49" s="93"/>
      <c r="AG49" s="249"/>
      <c r="AH49" s="249"/>
      <c r="AI49" s="328"/>
      <c r="AJ49" s="155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71"/>
      <c r="B50" s="140"/>
      <c r="C50" s="92">
        <f t="shared" si="17"/>
        <v>0</v>
      </c>
      <c r="D50" s="154"/>
      <c r="E50" s="186"/>
      <c r="F50" s="154"/>
      <c r="G50" s="94"/>
      <c r="H50" s="93"/>
      <c r="I50" s="92"/>
      <c r="J50" s="92">
        <f t="shared" si="14"/>
        <v>0</v>
      </c>
      <c r="K50" s="93">
        <f t="shared" si="15"/>
        <v>0</v>
      </c>
      <c r="L50" s="93"/>
      <c r="M50" s="93"/>
      <c r="N50" s="93"/>
      <c r="O50" s="93"/>
      <c r="P50" s="93"/>
      <c r="Q50" s="154"/>
      <c r="R50" s="186"/>
      <c r="S50" s="186"/>
      <c r="T50" s="186">
        <f t="shared" si="16"/>
        <v>0</v>
      </c>
      <c r="U50" s="186"/>
      <c r="V50" s="446"/>
      <c r="W50" s="812">
        <f t="shared" si="18"/>
        <v>0</v>
      </c>
      <c r="X50" s="93"/>
      <c r="Y50" s="186"/>
      <c r="Z50" s="446"/>
      <c r="AA50" s="341"/>
      <c r="AB50" s="458"/>
      <c r="AC50" s="458"/>
      <c r="AD50" s="93"/>
      <c r="AE50" s="155"/>
      <c r="AF50" s="93"/>
      <c r="AG50" s="249"/>
      <c r="AH50" s="249"/>
      <c r="AI50" s="328"/>
      <c r="AJ50" s="155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3.5" thickBot="1">
      <c r="A51" s="82"/>
      <c r="B51" s="140"/>
      <c r="C51" s="92">
        <f t="shared" si="17"/>
        <v>0</v>
      </c>
      <c r="D51" s="154"/>
      <c r="E51" s="186"/>
      <c r="F51" s="154"/>
      <c r="G51" s="94"/>
      <c r="H51" s="93"/>
      <c r="I51" s="92"/>
      <c r="J51" s="92">
        <f t="shared" si="14"/>
        <v>0</v>
      </c>
      <c r="K51" s="93">
        <f t="shared" si="15"/>
        <v>0</v>
      </c>
      <c r="L51" s="93"/>
      <c r="M51" s="93"/>
      <c r="N51" s="93"/>
      <c r="O51" s="93"/>
      <c r="P51" s="93"/>
      <c r="Q51" s="154"/>
      <c r="R51" s="186"/>
      <c r="S51" s="186"/>
      <c r="T51" s="186">
        <f t="shared" si="16"/>
        <v>0</v>
      </c>
      <c r="U51" s="186"/>
      <c r="V51" s="446"/>
      <c r="W51" s="812">
        <f t="shared" si="18"/>
        <v>0</v>
      </c>
      <c r="X51" s="93"/>
      <c r="Y51" s="186"/>
      <c r="Z51" s="446"/>
      <c r="AA51" s="341"/>
      <c r="AB51" s="458"/>
      <c r="AC51" s="458"/>
      <c r="AD51" s="93"/>
      <c r="AE51" s="155"/>
      <c r="AF51" s="93"/>
      <c r="AG51" s="249"/>
      <c r="AH51" s="249"/>
      <c r="AI51" s="328"/>
      <c r="AJ51" s="155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7" ht="13.5" thickBot="1">
      <c r="A52" s="96"/>
      <c r="B52" s="31" t="s">
        <v>35</v>
      </c>
      <c r="C52" s="71">
        <f aca="true" t="shared" si="19" ref="C52:X52">SUM(C40:C51)</f>
        <v>0</v>
      </c>
      <c r="D52" s="116">
        <f t="shared" si="19"/>
        <v>0</v>
      </c>
      <c r="E52" s="73"/>
      <c r="F52" s="116"/>
      <c r="G52" s="74"/>
      <c r="H52" s="71">
        <f t="shared" si="19"/>
        <v>0</v>
      </c>
      <c r="I52" s="71">
        <f t="shared" si="19"/>
        <v>0</v>
      </c>
      <c r="J52" s="71">
        <f t="shared" si="19"/>
        <v>-177</v>
      </c>
      <c r="K52" s="71">
        <f t="shared" si="19"/>
        <v>0</v>
      </c>
      <c r="L52" s="71">
        <f t="shared" si="19"/>
        <v>0</v>
      </c>
      <c r="M52" s="71"/>
      <c r="N52" s="71">
        <f t="shared" si="19"/>
        <v>0</v>
      </c>
      <c r="O52" s="71">
        <f t="shared" si="19"/>
        <v>0</v>
      </c>
      <c r="P52" s="71">
        <f t="shared" si="19"/>
        <v>0</v>
      </c>
      <c r="Q52" s="116">
        <f t="shared" si="19"/>
        <v>0</v>
      </c>
      <c r="R52" s="73">
        <f t="shared" si="19"/>
        <v>-177</v>
      </c>
      <c r="S52" s="73">
        <f t="shared" si="19"/>
        <v>0</v>
      </c>
      <c r="T52" s="73">
        <f t="shared" si="19"/>
        <v>0</v>
      </c>
      <c r="U52" s="73">
        <f t="shared" si="19"/>
        <v>0</v>
      </c>
      <c r="V52" s="151">
        <f t="shared" si="19"/>
        <v>0</v>
      </c>
      <c r="W52" s="74">
        <f t="shared" si="19"/>
        <v>-177</v>
      </c>
      <c r="X52" s="72">
        <f t="shared" si="19"/>
        <v>0</v>
      </c>
      <c r="Y52" s="73">
        <f>SUM(Y40:Y51)</f>
        <v>0</v>
      </c>
      <c r="Z52" s="151">
        <f>SUM(Z40:Z51)</f>
        <v>0</v>
      </c>
      <c r="AA52" s="79">
        <f>SUM(AA40:AA51)</f>
        <v>-177</v>
      </c>
      <c r="AB52" s="71"/>
      <c r="AC52" s="71">
        <f>SUM(AC40:AC51)</f>
        <v>0</v>
      </c>
      <c r="AD52" s="72">
        <f>SUM(AD40:AD51)</f>
        <v>0</v>
      </c>
      <c r="AE52" s="97">
        <f>SUM(AE40:AE51)</f>
        <v>0</v>
      </c>
      <c r="AF52" s="72"/>
      <c r="AG52" s="73"/>
      <c r="AH52" s="73"/>
      <c r="AI52" s="151"/>
      <c r="AJ52" s="97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1307">
        <v>1</v>
      </c>
      <c r="B53" s="1325" t="s">
        <v>209</v>
      </c>
      <c r="C53" s="89">
        <f aca="true" t="shared" si="20" ref="C53:C65">D53+H53</f>
        <v>0</v>
      </c>
      <c r="D53" s="152"/>
      <c r="E53" s="185"/>
      <c r="F53" s="152"/>
      <c r="G53" s="91"/>
      <c r="H53" s="90"/>
      <c r="I53" s="89"/>
      <c r="J53" s="837">
        <f aca="true" t="shared" si="21" ref="J53:J65">K53+O53+P53+Q53+R53+S53</f>
        <v>400</v>
      </c>
      <c r="K53" s="1338">
        <f>L53+N53</f>
        <v>0</v>
      </c>
      <c r="L53" s="847"/>
      <c r="M53" s="847"/>
      <c r="N53" s="847"/>
      <c r="O53" s="847"/>
      <c r="P53" s="847"/>
      <c r="Q53" s="848"/>
      <c r="R53" s="849"/>
      <c r="S53" s="953">
        <v>400</v>
      </c>
      <c r="T53" s="953">
        <f>S53+U53</f>
        <v>0</v>
      </c>
      <c r="U53" s="953">
        <v>-400</v>
      </c>
      <c r="V53" s="954"/>
      <c r="W53" s="856">
        <f>J53+U53</f>
        <v>0</v>
      </c>
      <c r="X53" s="955"/>
      <c r="Y53" s="956"/>
      <c r="Z53" s="957"/>
      <c r="AA53" s="958"/>
      <c r="AB53" s="457"/>
      <c r="AC53" s="457"/>
      <c r="AD53" s="90"/>
      <c r="AE53" s="153"/>
      <c r="AF53" s="90"/>
      <c r="AG53" s="248"/>
      <c r="AH53" s="248"/>
      <c r="AI53" s="327"/>
      <c r="AJ53" s="153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3.5" thickBot="1">
      <c r="A54" s="1307">
        <v>1</v>
      </c>
      <c r="B54" s="1325" t="s">
        <v>220</v>
      </c>
      <c r="C54" s="92">
        <f t="shared" si="20"/>
        <v>0</v>
      </c>
      <c r="D54" s="181"/>
      <c r="E54" s="290"/>
      <c r="F54" s="181"/>
      <c r="G54" s="100"/>
      <c r="H54" s="99"/>
      <c r="I54" s="98"/>
      <c r="J54" s="837">
        <f t="shared" si="21"/>
        <v>250</v>
      </c>
      <c r="K54" s="634">
        <f aca="true" t="shared" si="22" ref="K54:K65">L54+N54</f>
        <v>0</v>
      </c>
      <c r="L54" s="947"/>
      <c r="M54" s="947"/>
      <c r="N54" s="947"/>
      <c r="O54" s="947"/>
      <c r="P54" s="947"/>
      <c r="Q54" s="950"/>
      <c r="R54" s="1347"/>
      <c r="S54" s="614">
        <v>250</v>
      </c>
      <c r="T54" s="614">
        <f aca="true" t="shared" si="23" ref="T54:T65">S54+U54</f>
        <v>0</v>
      </c>
      <c r="U54" s="614">
        <v>-250</v>
      </c>
      <c r="V54" s="954"/>
      <c r="W54" s="1386">
        <f aca="true" t="shared" si="24" ref="W54:W61">J54+U54</f>
        <v>0</v>
      </c>
      <c r="X54" s="99"/>
      <c r="Y54" s="290"/>
      <c r="Z54" s="447"/>
      <c r="AA54" s="342"/>
      <c r="AB54" s="459"/>
      <c r="AC54" s="459"/>
      <c r="AD54" s="99"/>
      <c r="AE54" s="292"/>
      <c r="AF54" s="99"/>
      <c r="AG54" s="291"/>
      <c r="AH54" s="291"/>
      <c r="AI54" s="329"/>
      <c r="AJ54" s="292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 hidden="1">
      <c r="A55" s="44"/>
      <c r="B55" s="48"/>
      <c r="C55" s="92">
        <f t="shared" si="20"/>
        <v>0</v>
      </c>
      <c r="D55" s="181"/>
      <c r="E55" s="290"/>
      <c r="F55" s="181"/>
      <c r="G55" s="100"/>
      <c r="H55" s="99"/>
      <c r="I55" s="98"/>
      <c r="J55" s="92">
        <f t="shared" si="21"/>
        <v>0</v>
      </c>
      <c r="K55" s="99">
        <f t="shared" si="22"/>
        <v>0</v>
      </c>
      <c r="L55" s="99"/>
      <c r="M55" s="99"/>
      <c r="N55" s="99"/>
      <c r="O55" s="99"/>
      <c r="P55" s="99"/>
      <c r="Q55" s="181"/>
      <c r="R55" s="290"/>
      <c r="S55" s="290"/>
      <c r="T55" s="290">
        <f t="shared" si="23"/>
        <v>0</v>
      </c>
      <c r="U55" s="290"/>
      <c r="V55" s="447"/>
      <c r="W55" s="812">
        <f t="shared" si="24"/>
        <v>0</v>
      </c>
      <c r="X55" s="99"/>
      <c r="Y55" s="290"/>
      <c r="Z55" s="447"/>
      <c r="AA55" s="342"/>
      <c r="AB55" s="459"/>
      <c r="AC55" s="459"/>
      <c r="AD55" s="99"/>
      <c r="AE55" s="292"/>
      <c r="AF55" s="99"/>
      <c r="AG55" s="291"/>
      <c r="AH55" s="291"/>
      <c r="AI55" s="329"/>
      <c r="AJ55" s="292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 hidden="1">
      <c r="A56" s="44"/>
      <c r="B56" s="158"/>
      <c r="C56" s="92">
        <f>D56+H56</f>
        <v>0</v>
      </c>
      <c r="D56" s="181"/>
      <c r="E56" s="290"/>
      <c r="F56" s="181"/>
      <c r="G56" s="100"/>
      <c r="H56" s="99"/>
      <c r="I56" s="98"/>
      <c r="J56" s="92">
        <f t="shared" si="21"/>
        <v>0</v>
      </c>
      <c r="K56" s="99">
        <f t="shared" si="22"/>
        <v>0</v>
      </c>
      <c r="L56" s="99"/>
      <c r="M56" s="99"/>
      <c r="N56" s="99"/>
      <c r="O56" s="99"/>
      <c r="P56" s="99"/>
      <c r="Q56" s="181"/>
      <c r="R56" s="290"/>
      <c r="S56" s="290"/>
      <c r="T56" s="290">
        <f>S56+U56</f>
        <v>0</v>
      </c>
      <c r="U56" s="290"/>
      <c r="V56" s="447"/>
      <c r="W56" s="812">
        <f>J56+U56</f>
        <v>0</v>
      </c>
      <c r="X56" s="99"/>
      <c r="Y56" s="290"/>
      <c r="Z56" s="447"/>
      <c r="AA56" s="342"/>
      <c r="AB56" s="459"/>
      <c r="AC56" s="459"/>
      <c r="AD56" s="99"/>
      <c r="AE56" s="292"/>
      <c r="AF56" s="99"/>
      <c r="AG56" s="291"/>
      <c r="AH56" s="291"/>
      <c r="AI56" s="329"/>
      <c r="AJ56" s="292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 hidden="1">
      <c r="A57" s="44"/>
      <c r="B57" s="158"/>
      <c r="C57" s="92">
        <f>D57+H57</f>
        <v>0</v>
      </c>
      <c r="D57" s="181"/>
      <c r="E57" s="290"/>
      <c r="F57" s="181"/>
      <c r="G57" s="100"/>
      <c r="H57" s="99"/>
      <c r="I57" s="98"/>
      <c r="J57" s="92">
        <f t="shared" si="21"/>
        <v>0</v>
      </c>
      <c r="K57" s="99">
        <f t="shared" si="22"/>
        <v>0</v>
      </c>
      <c r="L57" s="99"/>
      <c r="M57" s="99"/>
      <c r="N57" s="99"/>
      <c r="O57" s="99"/>
      <c r="P57" s="99"/>
      <c r="Q57" s="181"/>
      <c r="R57" s="290"/>
      <c r="S57" s="290"/>
      <c r="T57" s="290">
        <f>S57+U57</f>
        <v>0</v>
      </c>
      <c r="U57" s="290"/>
      <c r="V57" s="447"/>
      <c r="W57" s="812">
        <f>J57+U57</f>
        <v>0</v>
      </c>
      <c r="X57" s="99"/>
      <c r="Y57" s="290"/>
      <c r="Z57" s="447"/>
      <c r="AA57" s="342"/>
      <c r="AB57" s="459"/>
      <c r="AC57" s="459"/>
      <c r="AD57" s="99"/>
      <c r="AE57" s="292"/>
      <c r="AF57" s="99"/>
      <c r="AG57" s="291"/>
      <c r="AH57" s="291"/>
      <c r="AI57" s="329"/>
      <c r="AJ57" s="292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 hidden="1">
      <c r="A58" s="44"/>
      <c r="B58" s="158"/>
      <c r="C58" s="92">
        <f>D58+H58</f>
        <v>0</v>
      </c>
      <c r="D58" s="181"/>
      <c r="E58" s="290"/>
      <c r="F58" s="181"/>
      <c r="G58" s="100"/>
      <c r="H58" s="99"/>
      <c r="I58" s="98"/>
      <c r="J58" s="92">
        <f t="shared" si="21"/>
        <v>0</v>
      </c>
      <c r="K58" s="99">
        <f t="shared" si="22"/>
        <v>0</v>
      </c>
      <c r="L58" s="99"/>
      <c r="M58" s="99"/>
      <c r="N58" s="99"/>
      <c r="O58" s="99"/>
      <c r="P58" s="99"/>
      <c r="Q58" s="181"/>
      <c r="R58" s="290"/>
      <c r="S58" s="290"/>
      <c r="T58" s="290">
        <f>S58+U58</f>
        <v>0</v>
      </c>
      <c r="U58" s="290"/>
      <c r="V58" s="447"/>
      <c r="W58" s="812">
        <f>J58+U58</f>
        <v>0</v>
      </c>
      <c r="X58" s="99"/>
      <c r="Y58" s="290"/>
      <c r="Z58" s="447"/>
      <c r="AA58" s="342"/>
      <c r="AB58" s="459"/>
      <c r="AC58" s="459"/>
      <c r="AD58" s="99"/>
      <c r="AE58" s="292"/>
      <c r="AF58" s="99"/>
      <c r="AG58" s="291"/>
      <c r="AH58" s="291"/>
      <c r="AI58" s="329"/>
      <c r="AJ58" s="29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 hidden="1">
      <c r="A59" s="44"/>
      <c r="B59" s="158"/>
      <c r="C59" s="92">
        <f>D59+H59</f>
        <v>0</v>
      </c>
      <c r="D59" s="181"/>
      <c r="E59" s="290"/>
      <c r="F59" s="181"/>
      <c r="G59" s="100"/>
      <c r="H59" s="99"/>
      <c r="I59" s="98"/>
      <c r="J59" s="92">
        <f t="shared" si="21"/>
        <v>0</v>
      </c>
      <c r="K59" s="99">
        <f t="shared" si="22"/>
        <v>0</v>
      </c>
      <c r="L59" s="99"/>
      <c r="M59" s="99"/>
      <c r="N59" s="99"/>
      <c r="O59" s="99"/>
      <c r="P59" s="99"/>
      <c r="Q59" s="181"/>
      <c r="R59" s="290"/>
      <c r="S59" s="290"/>
      <c r="T59" s="290">
        <f>S59+U59</f>
        <v>0</v>
      </c>
      <c r="U59" s="290"/>
      <c r="V59" s="447"/>
      <c r="W59" s="812">
        <f>J59+U59</f>
        <v>0</v>
      </c>
      <c r="X59" s="99"/>
      <c r="Y59" s="290"/>
      <c r="Z59" s="447"/>
      <c r="AA59" s="342"/>
      <c r="AB59" s="459"/>
      <c r="AC59" s="459"/>
      <c r="AD59" s="99"/>
      <c r="AE59" s="292"/>
      <c r="AF59" s="99"/>
      <c r="AG59" s="291"/>
      <c r="AH59" s="291"/>
      <c r="AI59" s="329"/>
      <c r="AJ59" s="292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44"/>
      <c r="B60" s="158"/>
      <c r="C60" s="92">
        <f t="shared" si="20"/>
        <v>0</v>
      </c>
      <c r="D60" s="181"/>
      <c r="E60" s="290"/>
      <c r="F60" s="181"/>
      <c r="G60" s="100"/>
      <c r="H60" s="99"/>
      <c r="I60" s="98"/>
      <c r="J60" s="92">
        <f t="shared" si="21"/>
        <v>0</v>
      </c>
      <c r="K60" s="99">
        <f t="shared" si="22"/>
        <v>0</v>
      </c>
      <c r="L60" s="99"/>
      <c r="M60" s="99"/>
      <c r="N60" s="99"/>
      <c r="O60" s="99"/>
      <c r="P60" s="99"/>
      <c r="Q60" s="181"/>
      <c r="R60" s="290"/>
      <c r="S60" s="290"/>
      <c r="T60" s="290">
        <f t="shared" si="23"/>
        <v>0</v>
      </c>
      <c r="U60" s="290"/>
      <c r="V60" s="447"/>
      <c r="W60" s="812">
        <f t="shared" si="24"/>
        <v>0</v>
      </c>
      <c r="X60" s="99"/>
      <c r="Y60" s="290"/>
      <c r="Z60" s="447"/>
      <c r="AA60" s="343"/>
      <c r="AB60" s="460"/>
      <c r="AC60" s="460"/>
      <c r="AD60" s="99"/>
      <c r="AE60" s="292"/>
      <c r="AF60" s="99"/>
      <c r="AG60" s="293"/>
      <c r="AH60" s="293"/>
      <c r="AI60" s="330"/>
      <c r="AJ60" s="292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44"/>
      <c r="B61" s="158"/>
      <c r="C61" s="92">
        <f t="shared" si="20"/>
        <v>0</v>
      </c>
      <c r="D61" s="181"/>
      <c r="E61" s="290"/>
      <c r="F61" s="181"/>
      <c r="G61" s="100"/>
      <c r="H61" s="99"/>
      <c r="I61" s="98"/>
      <c r="J61" s="92">
        <f t="shared" si="21"/>
        <v>0</v>
      </c>
      <c r="K61" s="99">
        <f t="shared" si="22"/>
        <v>0</v>
      </c>
      <c r="L61" s="99"/>
      <c r="M61" s="99"/>
      <c r="N61" s="99"/>
      <c r="O61" s="99"/>
      <c r="P61" s="99"/>
      <c r="Q61" s="181"/>
      <c r="R61" s="290"/>
      <c r="S61" s="290"/>
      <c r="T61" s="290">
        <f t="shared" si="23"/>
        <v>0</v>
      </c>
      <c r="U61" s="290"/>
      <c r="V61" s="447"/>
      <c r="W61" s="812">
        <f t="shared" si="24"/>
        <v>0</v>
      </c>
      <c r="X61" s="99"/>
      <c r="Y61" s="290"/>
      <c r="Z61" s="447"/>
      <c r="AA61" s="342"/>
      <c r="AB61" s="459"/>
      <c r="AC61" s="459"/>
      <c r="AD61" s="99"/>
      <c r="AE61" s="292"/>
      <c r="AF61" s="99"/>
      <c r="AG61" s="291"/>
      <c r="AH61" s="291"/>
      <c r="AI61" s="329"/>
      <c r="AJ61" s="292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44"/>
      <c r="B62" s="158"/>
      <c r="C62" s="92">
        <f t="shared" si="20"/>
        <v>0</v>
      </c>
      <c r="D62" s="154"/>
      <c r="E62" s="186"/>
      <c r="F62" s="154"/>
      <c r="G62" s="94"/>
      <c r="H62" s="93"/>
      <c r="I62" s="92"/>
      <c r="J62" s="92">
        <f t="shared" si="21"/>
        <v>0</v>
      </c>
      <c r="K62" s="99">
        <f t="shared" si="22"/>
        <v>0</v>
      </c>
      <c r="L62" s="99"/>
      <c r="M62" s="99"/>
      <c r="N62" s="99"/>
      <c r="O62" s="93"/>
      <c r="P62" s="93"/>
      <c r="Q62" s="154"/>
      <c r="R62" s="186"/>
      <c r="S62" s="186"/>
      <c r="T62" s="186">
        <f t="shared" si="23"/>
        <v>0</v>
      </c>
      <c r="U62" s="186"/>
      <c r="V62" s="446"/>
      <c r="W62" s="812">
        <f>J62+U62</f>
        <v>0</v>
      </c>
      <c r="X62" s="93"/>
      <c r="Y62" s="186"/>
      <c r="Z62" s="446"/>
      <c r="AA62" s="341"/>
      <c r="AB62" s="458"/>
      <c r="AC62" s="458"/>
      <c r="AD62" s="93"/>
      <c r="AE62" s="155"/>
      <c r="AF62" s="93"/>
      <c r="AG62" s="249"/>
      <c r="AH62" s="249"/>
      <c r="AI62" s="328"/>
      <c r="AJ62" s="155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44"/>
      <c r="B63" s="158"/>
      <c r="C63" s="92">
        <f t="shared" si="20"/>
        <v>0</v>
      </c>
      <c r="D63" s="154"/>
      <c r="E63" s="186"/>
      <c r="F63" s="154"/>
      <c r="G63" s="94"/>
      <c r="H63" s="93"/>
      <c r="I63" s="92"/>
      <c r="J63" s="92">
        <f t="shared" si="21"/>
        <v>0</v>
      </c>
      <c r="K63" s="99">
        <f t="shared" si="22"/>
        <v>0</v>
      </c>
      <c r="L63" s="99"/>
      <c r="M63" s="99"/>
      <c r="N63" s="99"/>
      <c r="O63" s="93"/>
      <c r="P63" s="93"/>
      <c r="Q63" s="154"/>
      <c r="R63" s="186"/>
      <c r="S63" s="186"/>
      <c r="T63" s="186">
        <f t="shared" si="23"/>
        <v>0</v>
      </c>
      <c r="U63" s="186"/>
      <c r="V63" s="446"/>
      <c r="W63" s="812">
        <f>J63+U63</f>
        <v>0</v>
      </c>
      <c r="X63" s="93"/>
      <c r="Y63" s="186"/>
      <c r="Z63" s="446"/>
      <c r="AA63" s="341"/>
      <c r="AB63" s="458"/>
      <c r="AC63" s="458"/>
      <c r="AD63" s="93"/>
      <c r="AE63" s="155"/>
      <c r="AF63" s="93"/>
      <c r="AG63" s="249"/>
      <c r="AH63" s="249"/>
      <c r="AI63" s="328"/>
      <c r="AJ63" s="155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 hidden="1">
      <c r="A64" s="44"/>
      <c r="B64" s="158"/>
      <c r="C64" s="159">
        <f t="shared" si="20"/>
        <v>0</v>
      </c>
      <c r="D64" s="156"/>
      <c r="E64" s="294"/>
      <c r="F64" s="156"/>
      <c r="G64" s="162"/>
      <c r="H64" s="160"/>
      <c r="I64" s="159"/>
      <c r="J64" s="159">
        <f t="shared" si="21"/>
        <v>0</v>
      </c>
      <c r="K64" s="99">
        <f t="shared" si="22"/>
        <v>0</v>
      </c>
      <c r="L64" s="99"/>
      <c r="M64" s="99"/>
      <c r="N64" s="99"/>
      <c r="O64" s="160"/>
      <c r="P64" s="160"/>
      <c r="Q64" s="156"/>
      <c r="R64" s="294"/>
      <c r="S64" s="294"/>
      <c r="T64" s="294">
        <f>U64+S64</f>
        <v>0</v>
      </c>
      <c r="U64" s="294"/>
      <c r="V64" s="448"/>
      <c r="W64" s="813">
        <f>J64+U64</f>
        <v>0</v>
      </c>
      <c r="X64" s="160"/>
      <c r="Y64" s="294"/>
      <c r="Z64" s="448"/>
      <c r="AA64" s="344"/>
      <c r="AB64" s="461"/>
      <c r="AC64" s="461"/>
      <c r="AD64" s="160"/>
      <c r="AE64" s="157"/>
      <c r="AF64" s="160"/>
      <c r="AG64" s="295"/>
      <c r="AH64" s="295"/>
      <c r="AI64" s="331"/>
      <c r="AJ64" s="157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hidden="1" thickBot="1">
      <c r="A65" s="44"/>
      <c r="B65" s="158"/>
      <c r="C65" s="159">
        <f t="shared" si="20"/>
        <v>0</v>
      </c>
      <c r="D65" s="156"/>
      <c r="E65" s="294"/>
      <c r="F65" s="156"/>
      <c r="G65" s="162"/>
      <c r="H65" s="160"/>
      <c r="I65" s="159"/>
      <c r="J65" s="159">
        <f t="shared" si="21"/>
        <v>0</v>
      </c>
      <c r="K65" s="161">
        <f t="shared" si="22"/>
        <v>0</v>
      </c>
      <c r="L65" s="161"/>
      <c r="M65" s="161"/>
      <c r="N65" s="161"/>
      <c r="O65" s="160"/>
      <c r="P65" s="160"/>
      <c r="Q65" s="156"/>
      <c r="R65" s="294"/>
      <c r="S65" s="294"/>
      <c r="T65" s="294">
        <f t="shared" si="23"/>
        <v>0</v>
      </c>
      <c r="U65" s="294"/>
      <c r="V65" s="448"/>
      <c r="W65" s="813">
        <f>J65+U65</f>
        <v>0</v>
      </c>
      <c r="X65" s="160"/>
      <c r="Y65" s="294"/>
      <c r="Z65" s="448"/>
      <c r="AA65" s="344"/>
      <c r="AB65" s="461"/>
      <c r="AC65" s="461"/>
      <c r="AD65" s="160"/>
      <c r="AE65" s="157"/>
      <c r="AF65" s="160"/>
      <c r="AG65" s="295"/>
      <c r="AH65" s="295"/>
      <c r="AI65" s="331"/>
      <c r="AJ65" s="157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thickBot="1">
      <c r="A66" s="96"/>
      <c r="B66" s="31" t="s">
        <v>36</v>
      </c>
      <c r="C66" s="71">
        <f aca="true" t="shared" si="25" ref="C66:X66">SUM(C53:C65)</f>
        <v>0</v>
      </c>
      <c r="D66" s="116">
        <f t="shared" si="25"/>
        <v>0</v>
      </c>
      <c r="E66" s="73"/>
      <c r="F66" s="116"/>
      <c r="G66" s="74"/>
      <c r="H66" s="71">
        <f t="shared" si="25"/>
        <v>0</v>
      </c>
      <c r="I66" s="71">
        <f t="shared" si="25"/>
        <v>0</v>
      </c>
      <c r="J66" s="71">
        <f t="shared" si="25"/>
        <v>650</v>
      </c>
      <c r="K66" s="71">
        <f t="shared" si="25"/>
        <v>0</v>
      </c>
      <c r="L66" s="71">
        <f t="shared" si="25"/>
        <v>0</v>
      </c>
      <c r="M66" s="71"/>
      <c r="N66" s="71">
        <f t="shared" si="25"/>
        <v>0</v>
      </c>
      <c r="O66" s="71">
        <f t="shared" si="25"/>
        <v>0</v>
      </c>
      <c r="P66" s="71">
        <f t="shared" si="25"/>
        <v>0</v>
      </c>
      <c r="Q66" s="116">
        <f t="shared" si="25"/>
        <v>0</v>
      </c>
      <c r="R66" s="73">
        <f t="shared" si="25"/>
        <v>0</v>
      </c>
      <c r="S66" s="73">
        <f t="shared" si="25"/>
        <v>650</v>
      </c>
      <c r="T66" s="73">
        <f t="shared" si="25"/>
        <v>0</v>
      </c>
      <c r="U66" s="73">
        <f t="shared" si="25"/>
        <v>-650</v>
      </c>
      <c r="V66" s="151">
        <f t="shared" si="25"/>
        <v>0</v>
      </c>
      <c r="W66" s="74">
        <f t="shared" si="25"/>
        <v>0</v>
      </c>
      <c r="X66" s="72">
        <f t="shared" si="25"/>
        <v>0</v>
      </c>
      <c r="Y66" s="73">
        <f>SUM(Y53:Y65)</f>
        <v>0</v>
      </c>
      <c r="Z66" s="151"/>
      <c r="AA66" s="79">
        <f>SUM(AA53:AA65)</f>
        <v>0</v>
      </c>
      <c r="AB66" s="71"/>
      <c r="AC66" s="71"/>
      <c r="AD66" s="72"/>
      <c r="AE66" s="97"/>
      <c r="AF66" s="72"/>
      <c r="AG66" s="73"/>
      <c r="AH66" s="73"/>
      <c r="AI66" s="151"/>
      <c r="AJ66" s="97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38" t="s">
        <v>37</v>
      </c>
      <c r="C67" s="75">
        <f aca="true" t="shared" si="26" ref="C67:X67">C25+C39+C52+C66</f>
        <v>0</v>
      </c>
      <c r="D67" s="115">
        <f t="shared" si="26"/>
        <v>0</v>
      </c>
      <c r="E67" s="297">
        <f t="shared" si="26"/>
        <v>0</v>
      </c>
      <c r="F67" s="115">
        <f t="shared" si="26"/>
        <v>0</v>
      </c>
      <c r="G67" s="277">
        <f t="shared" si="26"/>
        <v>0</v>
      </c>
      <c r="H67" s="119">
        <f t="shared" si="26"/>
        <v>0</v>
      </c>
      <c r="I67" s="75">
        <f t="shared" si="26"/>
        <v>0</v>
      </c>
      <c r="J67" s="75">
        <f>K67+O67+P67+Q67+R67+S67</f>
        <v>473</v>
      </c>
      <c r="K67" s="75">
        <f t="shared" si="26"/>
        <v>0</v>
      </c>
      <c r="L67" s="115">
        <f t="shared" si="26"/>
        <v>0</v>
      </c>
      <c r="M67" s="115"/>
      <c r="N67" s="119">
        <f t="shared" si="26"/>
        <v>0</v>
      </c>
      <c r="O67" s="119">
        <f t="shared" si="26"/>
        <v>0</v>
      </c>
      <c r="P67" s="119">
        <f t="shared" si="26"/>
        <v>0</v>
      </c>
      <c r="Q67" s="182">
        <f t="shared" si="26"/>
        <v>0</v>
      </c>
      <c r="R67" s="297">
        <f t="shared" si="26"/>
        <v>-177</v>
      </c>
      <c r="S67" s="297">
        <f t="shared" si="26"/>
        <v>650</v>
      </c>
      <c r="T67" s="297">
        <f t="shared" si="26"/>
        <v>0</v>
      </c>
      <c r="U67" s="119">
        <f t="shared" si="26"/>
        <v>-650</v>
      </c>
      <c r="V67" s="182">
        <f t="shared" si="26"/>
        <v>0</v>
      </c>
      <c r="W67" s="814">
        <f t="shared" si="26"/>
        <v>-177</v>
      </c>
      <c r="X67" s="398">
        <f t="shared" si="26"/>
        <v>0</v>
      </c>
      <c r="Y67" s="297">
        <f>Y25+Y39+Y52+Y66</f>
        <v>0</v>
      </c>
      <c r="Z67" s="332">
        <f>Z25+Z39+Z52+Z66</f>
        <v>0</v>
      </c>
      <c r="AA67" s="296">
        <f>AA25+AA39+AA52+AA66</f>
        <v>-177</v>
      </c>
      <c r="AB67" s="75">
        <f>AB25+AB39+AB52+AB66</f>
        <v>0</v>
      </c>
      <c r="AC67" s="75">
        <f>AC25+AC39+AC52+AC66</f>
        <v>0</v>
      </c>
      <c r="AD67" s="398">
        <f aca="true" t="shared" si="27" ref="AD67:AJ67">AD25+AD39+AD52+AD66</f>
        <v>0</v>
      </c>
      <c r="AE67" s="298">
        <f t="shared" si="27"/>
        <v>0</v>
      </c>
      <c r="AF67" s="398">
        <f t="shared" si="27"/>
        <v>0</v>
      </c>
      <c r="AG67" s="297">
        <f t="shared" si="27"/>
        <v>0</v>
      </c>
      <c r="AH67" s="297">
        <f t="shared" si="27"/>
        <v>0</v>
      </c>
      <c r="AI67" s="332">
        <f t="shared" si="27"/>
        <v>0</v>
      </c>
      <c r="AJ67" s="298">
        <f t="shared" si="27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30"/>
      <c r="B68" s="230" t="s">
        <v>200</v>
      </c>
      <c r="C68" s="231">
        <f aca="true" t="shared" si="28" ref="C68:AJ68">C15+C67</f>
        <v>140</v>
      </c>
      <c r="D68" s="559">
        <f t="shared" si="28"/>
        <v>140</v>
      </c>
      <c r="E68" s="233">
        <f t="shared" si="28"/>
        <v>0</v>
      </c>
      <c r="F68" s="578">
        <f t="shared" si="28"/>
        <v>0</v>
      </c>
      <c r="G68" s="232">
        <f t="shared" si="28"/>
        <v>0</v>
      </c>
      <c r="H68" s="233">
        <f t="shared" si="28"/>
        <v>0</v>
      </c>
      <c r="I68" s="234">
        <f t="shared" si="28"/>
        <v>0</v>
      </c>
      <c r="J68" s="234">
        <f t="shared" si="28"/>
        <v>16373</v>
      </c>
      <c r="K68" s="231">
        <f t="shared" si="28"/>
        <v>8794</v>
      </c>
      <c r="L68" s="235">
        <f t="shared" si="28"/>
        <v>8254</v>
      </c>
      <c r="M68" s="236"/>
      <c r="N68" s="233">
        <f t="shared" si="28"/>
        <v>540</v>
      </c>
      <c r="O68" s="233">
        <f t="shared" si="28"/>
        <v>2990</v>
      </c>
      <c r="P68" s="233">
        <f t="shared" si="28"/>
        <v>83</v>
      </c>
      <c r="Q68" s="464">
        <f t="shared" si="28"/>
        <v>0</v>
      </c>
      <c r="R68" s="233">
        <f t="shared" si="28"/>
        <v>3507</v>
      </c>
      <c r="S68" s="233">
        <f t="shared" si="28"/>
        <v>999</v>
      </c>
      <c r="T68" s="300">
        <f t="shared" si="28"/>
        <v>2449</v>
      </c>
      <c r="U68" s="300">
        <f t="shared" si="28"/>
        <v>1450</v>
      </c>
      <c r="V68" s="333">
        <f t="shared" si="28"/>
        <v>0</v>
      </c>
      <c r="W68" s="231">
        <f t="shared" si="28"/>
        <v>17823</v>
      </c>
      <c r="X68" s="435">
        <f t="shared" si="28"/>
        <v>0</v>
      </c>
      <c r="Y68" s="300">
        <f t="shared" si="28"/>
        <v>0</v>
      </c>
      <c r="Z68" s="449">
        <f t="shared" si="28"/>
        <v>0</v>
      </c>
      <c r="AA68" s="299">
        <f t="shared" si="28"/>
        <v>17823</v>
      </c>
      <c r="AB68" s="236">
        <f t="shared" si="28"/>
        <v>0</v>
      </c>
      <c r="AC68" s="231">
        <f t="shared" si="28"/>
        <v>8254</v>
      </c>
      <c r="AD68" s="435">
        <f t="shared" si="28"/>
        <v>0</v>
      </c>
      <c r="AE68" s="301">
        <f t="shared" si="28"/>
        <v>0</v>
      </c>
      <c r="AF68" s="540">
        <f t="shared" si="28"/>
        <v>0</v>
      </c>
      <c r="AG68" s="300">
        <f t="shared" si="28"/>
        <v>0</v>
      </c>
      <c r="AH68" s="300">
        <f t="shared" si="28"/>
        <v>0</v>
      </c>
      <c r="AI68" s="333">
        <f t="shared" si="28"/>
        <v>0</v>
      </c>
      <c r="AJ68" s="301">
        <f t="shared" si="28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69"/>
      <c r="B69" s="722"/>
      <c r="C69" s="723"/>
      <c r="D69" s="758">
        <f>D68+E68+F68</f>
        <v>140</v>
      </c>
      <c r="E69" s="730"/>
      <c r="F69" s="730"/>
      <c r="G69" s="730"/>
      <c r="H69" s="730"/>
      <c r="I69" s="723"/>
      <c r="J69" s="723"/>
      <c r="K69" s="723"/>
      <c r="L69" s="723"/>
      <c r="M69" s="723"/>
      <c r="N69" s="723"/>
      <c r="O69" s="723"/>
      <c r="P69" s="723"/>
      <c r="Q69" s="723"/>
      <c r="R69" s="723"/>
      <c r="S69" s="723"/>
      <c r="T69" s="723"/>
      <c r="U69" s="723"/>
      <c r="V69" s="723"/>
      <c r="W69" s="723"/>
      <c r="X69" s="723"/>
      <c r="Y69" s="723"/>
      <c r="Z69" s="723"/>
      <c r="AA69" s="723"/>
      <c r="AB69" s="724"/>
      <c r="AC69" s="1185"/>
      <c r="AD69" s="1176"/>
      <c r="AE69" s="724"/>
      <c r="AF69" s="472"/>
      <c r="AG69" s="472"/>
      <c r="AH69" s="472"/>
      <c r="AI69" s="472"/>
      <c r="AJ69" s="472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73"/>
      <c r="B70" s="725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6"/>
      <c r="N70" s="726"/>
      <c r="O70" s="726"/>
      <c r="P70" s="726"/>
      <c r="Q70" s="726"/>
      <c r="R70" s="726"/>
      <c r="S70" s="726"/>
      <c r="T70" s="726"/>
      <c r="U70" s="726"/>
      <c r="V70" s="726"/>
      <c r="W70" s="726"/>
      <c r="X70" s="726"/>
      <c r="Y70" s="726"/>
      <c r="Z70" s="726"/>
      <c r="AA70" s="727"/>
      <c r="AB70" s="727"/>
      <c r="AC70" s="1186"/>
      <c r="AD70" s="1177"/>
      <c r="AE70" s="727"/>
      <c r="AF70" s="474"/>
      <c r="AG70" s="474"/>
      <c r="AH70" s="474"/>
      <c r="AI70" s="474"/>
      <c r="AJ70" s="47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6">
        <v>1</v>
      </c>
      <c r="B71" s="47" t="s">
        <v>16</v>
      </c>
      <c r="C71" s="56">
        <f>D71+E71+F71+G71</f>
        <v>0</v>
      </c>
      <c r="D71" s="57">
        <v>0</v>
      </c>
      <c r="E71" s="57">
        <v>0</v>
      </c>
      <c r="F71" s="58">
        <v>0</v>
      </c>
      <c r="G71" s="80">
        <v>0</v>
      </c>
      <c r="H71" s="57">
        <v>0</v>
      </c>
      <c r="I71" s="585">
        <v>0</v>
      </c>
      <c r="J71" s="585">
        <f>K71+O71+P71+Q71+R71+S71</f>
        <v>650</v>
      </c>
      <c r="K71" s="57">
        <f>L71+N71</f>
        <v>0</v>
      </c>
      <c r="L71" s="57">
        <f>L19</f>
        <v>0</v>
      </c>
      <c r="M71" s="57"/>
      <c r="N71" s="57">
        <v>0</v>
      </c>
      <c r="O71" s="57">
        <f>O19</f>
        <v>0</v>
      </c>
      <c r="P71" s="57">
        <f>P19</f>
        <v>0</v>
      </c>
      <c r="Q71" s="57">
        <v>0</v>
      </c>
      <c r="R71" s="57">
        <f>R41</f>
        <v>0</v>
      </c>
      <c r="S71" s="57">
        <f>S53+S54</f>
        <v>650</v>
      </c>
      <c r="T71" s="80">
        <f>S71+U71</f>
        <v>0</v>
      </c>
      <c r="U71" s="127">
        <f>U53+U54</f>
        <v>-650</v>
      </c>
      <c r="V71" s="58">
        <v>0</v>
      </c>
      <c r="W71" s="56">
        <f>J71+U71+V71</f>
        <v>0</v>
      </c>
      <c r="X71" s="80">
        <v>0</v>
      </c>
      <c r="Y71" s="127">
        <f>Y26</f>
        <v>0</v>
      </c>
      <c r="Z71" s="127">
        <v>0</v>
      </c>
      <c r="AA71" s="250">
        <f>AA41</f>
        <v>0</v>
      </c>
      <c r="AB71" s="250">
        <v>0</v>
      </c>
      <c r="AC71" s="305">
        <v>0</v>
      </c>
      <c r="AD71" s="1178">
        <v>0</v>
      </c>
      <c r="AE71" s="250">
        <v>0</v>
      </c>
      <c r="AF71" s="250">
        <v>0</v>
      </c>
      <c r="AG71" s="250">
        <v>0</v>
      </c>
      <c r="AH71" s="250">
        <v>0</v>
      </c>
      <c r="AI71" s="335"/>
      <c r="AJ71" s="305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4">
        <v>3</v>
      </c>
      <c r="B72" s="41" t="s">
        <v>16</v>
      </c>
      <c r="C72" s="52">
        <f>D72+E72+F72+G72</f>
        <v>0</v>
      </c>
      <c r="D72" s="55">
        <v>0</v>
      </c>
      <c r="E72" s="55">
        <v>0</v>
      </c>
      <c r="F72" s="60">
        <v>0</v>
      </c>
      <c r="G72" s="53">
        <v>0</v>
      </c>
      <c r="H72" s="55">
        <v>0</v>
      </c>
      <c r="I72" s="52">
        <v>0</v>
      </c>
      <c r="J72" s="52">
        <f>K72+O72+P72+Q72+R72+S72</f>
        <v>-177</v>
      </c>
      <c r="K72" s="55">
        <f>L72+N72</f>
        <v>0</v>
      </c>
      <c r="L72" s="55">
        <f>L40</f>
        <v>0</v>
      </c>
      <c r="M72" s="55"/>
      <c r="N72" s="55">
        <f aca="true" t="shared" si="29" ref="N72:S72">N40</f>
        <v>0</v>
      </c>
      <c r="O72" s="55">
        <f t="shared" si="29"/>
        <v>0</v>
      </c>
      <c r="P72" s="55">
        <f t="shared" si="29"/>
        <v>0</v>
      </c>
      <c r="Q72" s="55">
        <f t="shared" si="29"/>
        <v>0</v>
      </c>
      <c r="R72" s="55">
        <f t="shared" si="29"/>
        <v>-177</v>
      </c>
      <c r="S72" s="55">
        <f t="shared" si="29"/>
        <v>0</v>
      </c>
      <c r="T72" s="53">
        <f>S72+U72</f>
        <v>0</v>
      </c>
      <c r="U72" s="54">
        <f>U40</f>
        <v>0</v>
      </c>
      <c r="V72" s="60">
        <f>V43</f>
        <v>0</v>
      </c>
      <c r="W72" s="59">
        <f>J72+U72+V72</f>
        <v>-177</v>
      </c>
      <c r="X72" s="53" t="e">
        <f>#REF!+X19</f>
        <v>#REF!</v>
      </c>
      <c r="Y72" s="54" t="e">
        <f>#REF!</f>
        <v>#REF!</v>
      </c>
      <c r="Z72" s="54">
        <v>0</v>
      </c>
      <c r="AA72" s="54">
        <f>AA40</f>
        <v>-177</v>
      </c>
      <c r="AB72" s="54">
        <f>AB40</f>
        <v>0</v>
      </c>
      <c r="AC72" s="148">
        <f>AC40</f>
        <v>0</v>
      </c>
      <c r="AD72" s="55">
        <f>AD40</f>
        <v>0</v>
      </c>
      <c r="AE72" s="54">
        <f>AE40</f>
        <v>0</v>
      </c>
      <c r="AF72" s="54">
        <v>0</v>
      </c>
      <c r="AG72" s="54">
        <v>0</v>
      </c>
      <c r="AH72" s="54">
        <v>0</v>
      </c>
      <c r="AI72" s="180"/>
      <c r="AJ72" s="148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5">
        <v>5</v>
      </c>
      <c r="B73" s="419" t="s">
        <v>16</v>
      </c>
      <c r="C73" s="420">
        <f>D73+E73+F73+G73</f>
        <v>0</v>
      </c>
      <c r="D73" s="421">
        <v>0</v>
      </c>
      <c r="E73" s="421">
        <v>0</v>
      </c>
      <c r="F73" s="421">
        <v>0</v>
      </c>
      <c r="G73" s="62">
        <v>0</v>
      </c>
      <c r="H73" s="62">
        <v>0</v>
      </c>
      <c r="I73" s="63">
        <v>0</v>
      </c>
      <c r="J73" s="61">
        <f>K73+O73+P73+Q73+R73+S73</f>
        <v>0</v>
      </c>
      <c r="K73" s="62">
        <v>0</v>
      </c>
      <c r="L73" s="62">
        <v>0</v>
      </c>
      <c r="M73" s="62"/>
      <c r="N73" s="62">
        <v>0</v>
      </c>
      <c r="O73" s="62">
        <v>0</v>
      </c>
      <c r="P73" s="62">
        <v>0</v>
      </c>
      <c r="Q73" s="62">
        <v>0</v>
      </c>
      <c r="R73" s="124">
        <v>0</v>
      </c>
      <c r="S73" s="124">
        <v>0</v>
      </c>
      <c r="T73" s="81">
        <v>0</v>
      </c>
      <c r="U73" s="128">
        <v>0</v>
      </c>
      <c r="V73" s="63">
        <v>0</v>
      </c>
      <c r="W73" s="61">
        <f>J73+U73+V73</f>
        <v>0</v>
      </c>
      <c r="X73" s="81">
        <v>0</v>
      </c>
      <c r="Y73" s="128">
        <v>0</v>
      </c>
      <c r="Z73" s="128">
        <v>0</v>
      </c>
      <c r="AA73" s="306">
        <v>0</v>
      </c>
      <c r="AB73" s="306">
        <v>0</v>
      </c>
      <c r="AC73" s="307">
        <v>0</v>
      </c>
      <c r="AD73" s="1179">
        <v>0</v>
      </c>
      <c r="AE73" s="306">
        <v>0</v>
      </c>
      <c r="AF73" s="306">
        <v>0</v>
      </c>
      <c r="AG73" s="306">
        <v>0</v>
      </c>
      <c r="AH73" s="306">
        <v>0</v>
      </c>
      <c r="AI73" s="336"/>
      <c r="AJ73" s="307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3.5" thickBot="1">
      <c r="A74" s="42" t="s">
        <v>16</v>
      </c>
      <c r="B74" s="5"/>
      <c r="C74" s="1273">
        <f>D74+E74+F74+G74</f>
        <v>0</v>
      </c>
      <c r="D74" s="124">
        <f>SUM(D71:D73)</f>
        <v>0</v>
      </c>
      <c r="E74" s="124">
        <f>SUM(E71:E73)</f>
        <v>0</v>
      </c>
      <c r="F74" s="124">
        <f>SUM(F71:F73)</f>
        <v>0</v>
      </c>
      <c r="G74" s="124">
        <f>SUM(G71:G73)</f>
        <v>0</v>
      </c>
      <c r="H74" s="124">
        <f aca="true" t="shared" si="30" ref="H74:Q74">SUM(H71:H73)</f>
        <v>0</v>
      </c>
      <c r="I74" s="64">
        <f t="shared" si="30"/>
        <v>0</v>
      </c>
      <c r="J74" s="1274">
        <f>K74+O74+P74+Q74+R74+S74</f>
        <v>473</v>
      </c>
      <c r="K74" s="124">
        <f t="shared" si="30"/>
        <v>0</v>
      </c>
      <c r="L74" s="124">
        <f t="shared" si="30"/>
        <v>0</v>
      </c>
      <c r="M74" s="124"/>
      <c r="N74" s="124">
        <f t="shared" si="30"/>
        <v>0</v>
      </c>
      <c r="O74" s="124">
        <f t="shared" si="30"/>
        <v>0</v>
      </c>
      <c r="P74" s="124">
        <f t="shared" si="30"/>
        <v>0</v>
      </c>
      <c r="Q74" s="124">
        <f t="shared" si="30"/>
        <v>0</v>
      </c>
      <c r="R74" s="1275">
        <f aca="true" t="shared" si="31" ref="R74:AJ74">SUM(R71:R73)</f>
        <v>-177</v>
      </c>
      <c r="S74" s="1275">
        <f t="shared" si="31"/>
        <v>650</v>
      </c>
      <c r="T74" s="124">
        <f t="shared" si="31"/>
        <v>0</v>
      </c>
      <c r="U74" s="124">
        <f t="shared" si="31"/>
        <v>-650</v>
      </c>
      <c r="V74" s="1275">
        <f t="shared" si="31"/>
        <v>0</v>
      </c>
      <c r="W74" s="1273">
        <f t="shared" si="31"/>
        <v>-177</v>
      </c>
      <c r="X74" s="1276" t="e">
        <f t="shared" si="31"/>
        <v>#REF!</v>
      </c>
      <c r="Y74" s="1277" t="e">
        <f>SUM(Y71:Y73)</f>
        <v>#REF!</v>
      </c>
      <c r="Z74" s="1277">
        <f>SUM(Z71:Z73)</f>
        <v>0</v>
      </c>
      <c r="AA74" s="1277">
        <f t="shared" si="31"/>
        <v>-177</v>
      </c>
      <c r="AB74" s="1277">
        <f t="shared" si="31"/>
        <v>0</v>
      </c>
      <c r="AC74" s="1275">
        <f t="shared" si="31"/>
        <v>0</v>
      </c>
      <c r="AD74" s="1180">
        <f t="shared" si="31"/>
        <v>0</v>
      </c>
      <c r="AE74" s="308">
        <f t="shared" si="31"/>
        <v>0</v>
      </c>
      <c r="AF74" s="308">
        <f t="shared" si="31"/>
        <v>0</v>
      </c>
      <c r="AG74" s="308">
        <f t="shared" si="31"/>
        <v>0</v>
      </c>
      <c r="AH74" s="308">
        <f t="shared" si="31"/>
        <v>0</v>
      </c>
      <c r="AI74" s="337"/>
      <c r="AJ74" s="123">
        <f t="shared" si="31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9"/>
      <c r="B75" s="1294" t="s">
        <v>148</v>
      </c>
      <c r="C75" s="1296"/>
      <c r="D75" s="1296"/>
      <c r="E75" s="1296"/>
      <c r="F75" s="1296"/>
      <c r="G75" s="1296"/>
      <c r="H75" s="1296"/>
      <c r="I75" s="1296"/>
      <c r="J75" s="1296">
        <f>J17+J72</f>
        <v>-388</v>
      </c>
      <c r="K75" s="1296">
        <f aca="true" t="shared" si="32" ref="K75:AC75">K17+K72</f>
        <v>0</v>
      </c>
      <c r="L75" s="1296">
        <f t="shared" si="32"/>
        <v>0</v>
      </c>
      <c r="M75" s="1296">
        <f t="shared" si="32"/>
        <v>0</v>
      </c>
      <c r="N75" s="1296">
        <f t="shared" si="32"/>
        <v>0</v>
      </c>
      <c r="O75" s="1296">
        <f t="shared" si="32"/>
        <v>0</v>
      </c>
      <c r="P75" s="1296">
        <f t="shared" si="32"/>
        <v>0</v>
      </c>
      <c r="Q75" s="1296">
        <f t="shared" si="32"/>
        <v>0</v>
      </c>
      <c r="R75" s="1296">
        <f t="shared" si="32"/>
        <v>-298</v>
      </c>
      <c r="S75" s="1296">
        <f t="shared" si="32"/>
        <v>-90</v>
      </c>
      <c r="T75" s="1296">
        <f t="shared" si="32"/>
        <v>-590</v>
      </c>
      <c r="U75" s="1296">
        <f t="shared" si="32"/>
        <v>-500</v>
      </c>
      <c r="V75" s="1296">
        <f t="shared" si="32"/>
        <v>0</v>
      </c>
      <c r="W75" s="1296">
        <f t="shared" si="32"/>
        <v>-888</v>
      </c>
      <c r="X75" s="1297" t="e">
        <f t="shared" si="32"/>
        <v>#REF!</v>
      </c>
      <c r="Y75" s="1297" t="e">
        <f t="shared" si="32"/>
        <v>#REF!</v>
      </c>
      <c r="Z75" s="1297">
        <f t="shared" si="32"/>
        <v>0</v>
      </c>
      <c r="AA75" s="1297">
        <f t="shared" si="32"/>
        <v>-888</v>
      </c>
      <c r="AB75" s="1297">
        <f t="shared" si="32"/>
        <v>0</v>
      </c>
      <c r="AC75" s="1297">
        <f t="shared" si="32"/>
        <v>0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38</v>
      </c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39</v>
      </c>
      <c r="B77" t="s">
        <v>40</v>
      </c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41</v>
      </c>
      <c r="B78" t="s">
        <v>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43</v>
      </c>
      <c r="B79" t="s">
        <v>44</v>
      </c>
      <c r="C79" s="2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/>
  <pageMargins left="0" right="0.5905511811023623" top="0.7874015748031497" bottom="0.984251968503937" header="0.9055118110236221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Y163"/>
  <sheetViews>
    <sheetView workbookViewId="0" topLeftCell="A1">
      <pane xSplit="3" ySplit="16" topLeftCell="H101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K123" sqref="K123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8.00390625" style="0" customWidth="1"/>
    <col min="6" max="6" width="10.75390625" style="0" customWidth="1"/>
    <col min="8" max="8" width="7.75390625" style="0" customWidth="1"/>
    <col min="9" max="9" width="8.00390625" style="0" customWidth="1"/>
    <col min="10" max="10" width="11.125" style="0" customWidth="1"/>
    <col min="11" max="11" width="9.25390625" style="0" customWidth="1"/>
    <col min="13" max="13" width="9.875" style="0" hidden="1" customWidth="1"/>
    <col min="14" max="14" width="7.75390625" style="0" customWidth="1"/>
    <col min="15" max="15" width="9.00390625" style="0" customWidth="1"/>
    <col min="16" max="16" width="7.625" style="0" customWidth="1"/>
    <col min="17" max="17" width="7.375" style="0" customWidth="1"/>
    <col min="18" max="18" width="11.125" style="0" customWidth="1"/>
    <col min="19" max="19" width="9.25390625" style="0" customWidth="1"/>
    <col min="20" max="21" width="10.00390625" style="0" customWidth="1"/>
    <col min="22" max="22" width="11.625" style="0" hidden="1" customWidth="1"/>
    <col min="23" max="23" width="10.375" style="0" customWidth="1"/>
    <col min="24" max="25" width="10.00390625" style="0" customWidth="1"/>
    <col min="26" max="26" width="10.125" style="0" customWidth="1"/>
    <col min="27" max="27" width="9.00390625" style="0" customWidth="1"/>
    <col min="28" max="28" width="9.00390625" style="0" hidden="1" customWidth="1"/>
    <col min="29" max="29" width="9.00390625" style="0" customWidth="1"/>
    <col min="30" max="30" width="9.75390625" style="0" customWidth="1"/>
    <col min="31" max="31" width="10.75390625" style="0" customWidth="1"/>
    <col min="32" max="32" width="11.375" style="0" customWidth="1"/>
    <col min="33" max="33" width="10.125" style="0" hidden="1" customWidth="1"/>
    <col min="34" max="34" width="7.875" style="0" customWidth="1"/>
    <col min="35" max="36" width="7.375" style="0" customWidth="1"/>
    <col min="37" max="37" width="7.875" style="0" customWidth="1"/>
  </cols>
  <sheetData>
    <row r="4" spans="27:29" ht="18">
      <c r="AA4" s="95"/>
      <c r="AB4" s="95"/>
      <c r="AC4" s="95"/>
    </row>
    <row r="5" ht="12.75">
      <c r="L5" t="s">
        <v>48</v>
      </c>
    </row>
    <row r="6" spans="2:19" s="24" customFormat="1" ht="18">
      <c r="B6" s="106"/>
      <c r="D6" s="106"/>
      <c r="E6" s="106"/>
      <c r="F6" s="106"/>
      <c r="G6" s="106"/>
      <c r="H6" s="237"/>
      <c r="I6"/>
      <c r="J6" s="106" t="s">
        <v>199</v>
      </c>
      <c r="R6" s="107"/>
      <c r="S6" s="107"/>
    </row>
    <row r="7" spans="2:22" ht="18">
      <c r="B7" s="7"/>
      <c r="C7" s="6"/>
      <c r="D7" s="106"/>
      <c r="E7" s="106"/>
      <c r="F7" s="106"/>
      <c r="G7" s="106"/>
      <c r="H7" s="24"/>
      <c r="J7" s="106"/>
      <c r="K7" s="24"/>
      <c r="L7" s="107"/>
      <c r="M7" s="107"/>
      <c r="N7" s="107"/>
      <c r="O7" s="107"/>
      <c r="P7" s="107"/>
      <c r="Q7" s="107"/>
      <c r="R7" s="107"/>
      <c r="S7" s="107"/>
      <c r="T7" s="107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134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7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6" t="s">
        <v>51</v>
      </c>
      <c r="U9" s="167"/>
      <c r="V9" s="183"/>
      <c r="W9" s="200" t="s">
        <v>4</v>
      </c>
      <c r="X9" s="318" t="s">
        <v>72</v>
      </c>
      <c r="Y9" s="11"/>
      <c r="Z9" s="11"/>
      <c r="AA9" s="11"/>
      <c r="AB9" s="11"/>
      <c r="AC9" s="11"/>
      <c r="AD9" s="13"/>
      <c r="AE9" s="372" t="s">
        <v>73</v>
      </c>
      <c r="AF9" s="373" t="s">
        <v>70</v>
      </c>
      <c r="AG9" s="373"/>
      <c r="AH9" s="241"/>
      <c r="AI9" s="241"/>
      <c r="AJ9" s="241"/>
      <c r="AK9" s="242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12.75">
      <c r="A10" s="5"/>
      <c r="B10" s="12"/>
      <c r="C10" s="33"/>
      <c r="D10" s="487" t="s">
        <v>84</v>
      </c>
      <c r="E10" s="488"/>
      <c r="F10" s="489"/>
      <c r="G10" s="489"/>
      <c r="H10" s="493"/>
      <c r="I10" s="494"/>
      <c r="J10" s="506"/>
      <c r="K10" s="50"/>
      <c r="L10" s="478"/>
      <c r="M10" s="478"/>
      <c r="N10" s="478"/>
      <c r="O10" s="479"/>
      <c r="P10" s="479"/>
      <c r="Q10" s="479"/>
      <c r="R10" s="479"/>
      <c r="S10" s="480"/>
      <c r="T10" s="481"/>
      <c r="U10" s="482"/>
      <c r="V10" s="483"/>
      <c r="W10" s="268"/>
      <c r="X10" s="481"/>
      <c r="Y10" s="484"/>
      <c r="Z10" s="484"/>
      <c r="AA10" s="484"/>
      <c r="AB10" s="484"/>
      <c r="AC10" s="484"/>
      <c r="AD10" s="523"/>
      <c r="AE10" s="485"/>
      <c r="AF10" s="363"/>
      <c r="AG10" s="363"/>
      <c r="AH10" s="69"/>
      <c r="AI10" s="69"/>
      <c r="AJ10" s="69"/>
      <c r="AK10" s="486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12.75">
      <c r="A11" s="5" t="s">
        <v>6</v>
      </c>
      <c r="B11" s="5"/>
      <c r="C11" s="15" t="s">
        <v>16</v>
      </c>
      <c r="D11" s="490" t="s">
        <v>85</v>
      </c>
      <c r="E11" s="491"/>
      <c r="F11" s="565"/>
      <c r="G11" s="1415" t="s">
        <v>108</v>
      </c>
      <c r="H11" s="1416"/>
      <c r="I11" s="1417"/>
      <c r="J11" s="582"/>
      <c r="K11" s="560" t="s">
        <v>105</v>
      </c>
      <c r="L11" s="562" t="s">
        <v>5</v>
      </c>
      <c r="M11" s="544"/>
      <c r="N11" s="545"/>
      <c r="O11" s="17" t="s">
        <v>8</v>
      </c>
      <c r="P11" s="177" t="s">
        <v>9</v>
      </c>
      <c r="Q11" s="505" t="s">
        <v>10</v>
      </c>
      <c r="R11" s="142" t="s">
        <v>10</v>
      </c>
      <c r="S11" s="143" t="s">
        <v>11</v>
      </c>
      <c r="T11" s="168" t="s">
        <v>50</v>
      </c>
      <c r="U11" s="169"/>
      <c r="V11" s="12" t="s">
        <v>49</v>
      </c>
      <c r="W11" s="268"/>
      <c r="X11" s="255" t="s">
        <v>66</v>
      </c>
      <c r="Y11" s="256" t="s">
        <v>4</v>
      </c>
      <c r="Z11" s="256" t="s">
        <v>66</v>
      </c>
      <c r="AA11" s="256" t="s">
        <v>55</v>
      </c>
      <c r="AB11" s="384" t="s">
        <v>80</v>
      </c>
      <c r="AC11" s="256" t="s">
        <v>4</v>
      </c>
      <c r="AD11" s="255" t="s">
        <v>74</v>
      </c>
      <c r="AE11" s="257" t="s">
        <v>93</v>
      </c>
      <c r="AF11" s="257" t="s">
        <v>93</v>
      </c>
      <c r="AG11" s="257"/>
      <c r="AH11" s="256" t="s">
        <v>114</v>
      </c>
      <c r="AI11" s="257" t="s">
        <v>17</v>
      </c>
      <c r="AJ11" s="501" t="s">
        <v>80</v>
      </c>
      <c r="AK11" s="258" t="s">
        <v>56</v>
      </c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2.75">
      <c r="A12" s="5" t="s">
        <v>12</v>
      </c>
      <c r="B12" s="5"/>
      <c r="C12" s="27"/>
      <c r="D12" s="19" t="s">
        <v>13</v>
      </c>
      <c r="E12" s="497" t="s">
        <v>87</v>
      </c>
      <c r="F12" s="571" t="s">
        <v>56</v>
      </c>
      <c r="G12" s="1404" t="s">
        <v>110</v>
      </c>
      <c r="H12" s="1405" t="s">
        <v>86</v>
      </c>
      <c r="I12" s="1406"/>
      <c r="J12" s="1"/>
      <c r="K12" s="560" t="s">
        <v>106</v>
      </c>
      <c r="L12" s="563" t="s">
        <v>107</v>
      </c>
      <c r="M12" s="563"/>
      <c r="N12" s="564"/>
      <c r="O12" s="29"/>
      <c r="P12" s="1" t="s">
        <v>14</v>
      </c>
      <c r="Q12" s="1" t="s">
        <v>15</v>
      </c>
      <c r="R12" s="34" t="s">
        <v>47</v>
      </c>
      <c r="S12" s="144" t="s">
        <v>45</v>
      </c>
      <c r="T12" s="78" t="s">
        <v>16</v>
      </c>
      <c r="U12" s="113" t="s">
        <v>5</v>
      </c>
      <c r="V12" s="15" t="s">
        <v>24</v>
      </c>
      <c r="W12" s="268"/>
      <c r="X12" s="259" t="s">
        <v>67</v>
      </c>
      <c r="Y12" s="260" t="s">
        <v>58</v>
      </c>
      <c r="Z12" s="260" t="s">
        <v>67</v>
      </c>
      <c r="AA12" s="260" t="s">
        <v>57</v>
      </c>
      <c r="AB12" s="385" t="s">
        <v>126</v>
      </c>
      <c r="AC12" s="260" t="s">
        <v>130</v>
      </c>
      <c r="AD12" s="259" t="s">
        <v>75</v>
      </c>
      <c r="AE12" s="261" t="s">
        <v>94</v>
      </c>
      <c r="AF12" s="260" t="s">
        <v>97</v>
      </c>
      <c r="AG12" s="261"/>
      <c r="AH12" s="260" t="s">
        <v>115</v>
      </c>
      <c r="AI12" s="261" t="s">
        <v>54</v>
      </c>
      <c r="AJ12" s="502" t="s">
        <v>100</v>
      </c>
      <c r="AK12" s="262" t="s">
        <v>59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2.75">
      <c r="A13" s="5" t="s">
        <v>18</v>
      </c>
      <c r="B13" s="12" t="s">
        <v>19</v>
      </c>
      <c r="C13" s="495"/>
      <c r="D13" s="19" t="s">
        <v>20</v>
      </c>
      <c r="E13" s="498" t="s">
        <v>88</v>
      </c>
      <c r="F13" s="572" t="s">
        <v>59</v>
      </c>
      <c r="G13" s="1407" t="s">
        <v>87</v>
      </c>
      <c r="H13" s="1408" t="s">
        <v>16</v>
      </c>
      <c r="I13" s="1409" t="s">
        <v>7</v>
      </c>
      <c r="J13" s="583" t="s">
        <v>16</v>
      </c>
      <c r="K13" s="561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4" t="s">
        <v>24</v>
      </c>
      <c r="T13" s="35" t="s">
        <v>25</v>
      </c>
      <c r="U13" s="113" t="s">
        <v>20</v>
      </c>
      <c r="V13" s="15" t="s">
        <v>46</v>
      </c>
      <c r="W13" s="268" t="s">
        <v>16</v>
      </c>
      <c r="X13" s="259" t="s">
        <v>68</v>
      </c>
      <c r="Y13" s="260" t="s">
        <v>61</v>
      </c>
      <c r="Z13" s="260" t="s">
        <v>71</v>
      </c>
      <c r="AA13" s="260" t="s">
        <v>60</v>
      </c>
      <c r="AB13" s="385" t="s">
        <v>127</v>
      </c>
      <c r="AC13" s="260" t="s">
        <v>126</v>
      </c>
      <c r="AD13" s="259" t="s">
        <v>92</v>
      </c>
      <c r="AE13" s="261" t="s">
        <v>95</v>
      </c>
      <c r="AF13" s="260" t="s">
        <v>98</v>
      </c>
      <c r="AG13" s="261"/>
      <c r="AH13" s="260" t="s">
        <v>113</v>
      </c>
      <c r="AI13" s="261" t="s">
        <v>31</v>
      </c>
      <c r="AJ13" s="502" t="s">
        <v>124</v>
      </c>
      <c r="AK13" s="262" t="s">
        <v>116</v>
      </c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51" ht="13.5" thickBot="1">
      <c r="A14" s="40" t="s">
        <v>27</v>
      </c>
      <c r="B14" s="26" t="s">
        <v>28</v>
      </c>
      <c r="C14" s="36"/>
      <c r="D14" s="20" t="s">
        <v>29</v>
      </c>
      <c r="E14" s="499"/>
      <c r="F14" s="610" t="s">
        <v>119</v>
      </c>
      <c r="G14" s="1410" t="s">
        <v>109</v>
      </c>
      <c r="H14" s="1411"/>
      <c r="I14" s="1412" t="s">
        <v>30</v>
      </c>
      <c r="J14" s="584"/>
      <c r="K14" s="176"/>
      <c r="L14" s="18"/>
      <c r="M14" s="18"/>
      <c r="N14" s="178"/>
      <c r="O14" s="21"/>
      <c r="P14" s="18"/>
      <c r="Q14" s="3"/>
      <c r="R14" s="145" t="s">
        <v>25</v>
      </c>
      <c r="S14" s="146"/>
      <c r="T14" s="37"/>
      <c r="U14" s="114" t="s">
        <v>24</v>
      </c>
      <c r="V14" s="36" t="s">
        <v>25</v>
      </c>
      <c r="W14" s="269"/>
      <c r="X14" s="357" t="s">
        <v>69</v>
      </c>
      <c r="Y14" s="264" t="s">
        <v>64</v>
      </c>
      <c r="Z14" s="356" t="s">
        <v>69</v>
      </c>
      <c r="AA14" s="264" t="s">
        <v>63</v>
      </c>
      <c r="AB14" s="386" t="s">
        <v>128</v>
      </c>
      <c r="AC14" s="264" t="s">
        <v>131</v>
      </c>
      <c r="AD14" s="357" t="s">
        <v>91</v>
      </c>
      <c r="AE14" s="264" t="s">
        <v>96</v>
      </c>
      <c r="AF14" s="358" t="s">
        <v>99</v>
      </c>
      <c r="AG14" s="264"/>
      <c r="AH14" s="263"/>
      <c r="AI14" s="263"/>
      <c r="AJ14" s="504" t="s">
        <v>16</v>
      </c>
      <c r="AK14" s="265" t="s">
        <v>117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3.5" thickBot="1">
      <c r="A15" s="535"/>
      <c r="B15" s="1011" t="s">
        <v>129</v>
      </c>
      <c r="C15" s="536">
        <f>D15+E15+F15+G15+H15</f>
        <v>4370649</v>
      </c>
      <c r="D15" s="426">
        <f>SUM('MF :KFA'!D15)</f>
        <v>2123963</v>
      </c>
      <c r="E15" s="527">
        <f>SUM('MF :KFA'!E15)</f>
        <v>134450</v>
      </c>
      <c r="F15" s="580">
        <f>SUM('MF :KFA'!F15)</f>
        <v>92263</v>
      </c>
      <c r="G15" s="589">
        <f>SUM('MF :KFA'!G15)</f>
        <v>1497194</v>
      </c>
      <c r="H15" s="537">
        <f>SUM('MF :KFA'!H15)</f>
        <v>522779</v>
      </c>
      <c r="I15" s="424">
        <f>SUM('MF :KFA'!I15)</f>
        <v>464692</v>
      </c>
      <c r="J15" s="424">
        <f>K15+O15+P15+Q15+R15+S15-1693</f>
        <v>14252736</v>
      </c>
      <c r="K15" s="426">
        <f>L15+N15</f>
        <v>7534615</v>
      </c>
      <c r="L15" s="527">
        <f>SUM('MF :KFA'!L15)</f>
        <v>7476618</v>
      </c>
      <c r="M15" s="537">
        <f>SUM('MF :KFA'!M15)</f>
        <v>0</v>
      </c>
      <c r="N15" s="537">
        <f>SUM('MF :KFA'!N15)</f>
        <v>57997</v>
      </c>
      <c r="O15" s="537">
        <f>SUM('MF :KFA'!O15)</f>
        <v>2561706</v>
      </c>
      <c r="P15" s="527">
        <f>SUM('MF :KFA'!P15)</f>
        <v>74768</v>
      </c>
      <c r="Q15" s="537">
        <f>SUM('MF :KFA'!Q15)</f>
        <v>674948</v>
      </c>
      <c r="R15" s="424">
        <f>SUM('MF :KFA'!R15)</f>
        <v>1848984</v>
      </c>
      <c r="S15" s="424">
        <f>SUM('MF :KFA'!S15)</f>
        <v>1559408</v>
      </c>
      <c r="T15" s="426">
        <f>SUM('MF :KFA'!T15)</f>
        <v>2380876</v>
      </c>
      <c r="U15" s="425">
        <f>SUM('MF :KFA'!U15)</f>
        <v>821468</v>
      </c>
      <c r="V15" s="475">
        <f>SUM('MF :KFA'!V15)</f>
        <v>0</v>
      </c>
      <c r="W15" s="526">
        <f>SUM('MF :KFA'!W15)</f>
        <v>15074204</v>
      </c>
      <c r="X15" s="426">
        <v>7138999</v>
      </c>
      <c r="Y15" s="527">
        <v>2066631</v>
      </c>
      <c r="Z15" s="528">
        <v>4314672</v>
      </c>
      <c r="AA15" s="528">
        <v>1535902</v>
      </c>
      <c r="AB15" s="529">
        <v>0</v>
      </c>
      <c r="AC15" s="1154">
        <v>18000</v>
      </c>
      <c r="AD15" s="543">
        <v>5757482</v>
      </c>
      <c r="AE15" s="528">
        <v>1659616</v>
      </c>
      <c r="AF15" s="528">
        <v>59520</v>
      </c>
      <c r="AG15" s="528"/>
      <c r="AH15" s="528">
        <v>4000</v>
      </c>
      <c r="AI15" s="528">
        <v>371</v>
      </c>
      <c r="AJ15" s="529">
        <v>158184</v>
      </c>
      <c r="AK15" s="530">
        <v>100079</v>
      </c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s="49" customFormat="1" ht="12.75" hidden="1">
      <c r="A16" s="42"/>
      <c r="B16" s="351"/>
      <c r="C16" s="105"/>
      <c r="D16" s="104"/>
      <c r="E16" s="101"/>
      <c r="F16" s="574"/>
      <c r="G16" s="104"/>
      <c r="H16" s="101"/>
      <c r="I16" s="103"/>
      <c r="J16" s="103"/>
      <c r="K16" s="104"/>
      <c r="L16" s="102"/>
      <c r="M16" s="101"/>
      <c r="N16" s="101"/>
      <c r="O16" s="101"/>
      <c r="P16" s="102"/>
      <c r="Q16" s="101"/>
      <c r="R16" s="103"/>
      <c r="S16" s="103"/>
      <c r="T16" s="101"/>
      <c r="U16" s="118"/>
      <c r="V16" s="313"/>
      <c r="W16" s="275"/>
      <c r="X16" s="355"/>
      <c r="Y16" s="67"/>
      <c r="Z16" s="67"/>
      <c r="AA16" s="67"/>
      <c r="AB16" s="320"/>
      <c r="AC16" s="1155"/>
      <c r="AD16" s="66"/>
      <c r="AE16" s="67"/>
      <c r="AF16" s="67"/>
      <c r="AG16" s="67"/>
      <c r="AH16" s="67"/>
      <c r="AI16" s="67"/>
      <c r="AJ16" s="320"/>
      <c r="AK16" s="266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</row>
    <row r="17" spans="1:51" ht="12.75">
      <c r="A17" s="5"/>
      <c r="B17" s="112" t="s">
        <v>32</v>
      </c>
      <c r="C17" s="189"/>
      <c r="D17" s="190"/>
      <c r="E17" s="193"/>
      <c r="F17" s="194"/>
      <c r="G17" s="190"/>
      <c r="H17" s="191"/>
      <c r="I17" s="192"/>
      <c r="J17" s="240"/>
      <c r="K17" s="1333"/>
      <c r="L17" s="191"/>
      <c r="M17" s="193"/>
      <c r="N17" s="193"/>
      <c r="O17" s="193"/>
      <c r="P17" s="191"/>
      <c r="Q17" s="193"/>
      <c r="R17" s="733"/>
      <c r="S17" s="734"/>
      <c r="T17" s="314">
        <f aca="true" t="shared" si="0" ref="T17:T33">S17+U17</f>
        <v>0</v>
      </c>
      <c r="U17" s="194"/>
      <c r="V17" s="195"/>
      <c r="W17" s="276">
        <f>U17+J17</f>
        <v>0</v>
      </c>
      <c r="X17" s="374"/>
      <c r="Y17" s="551"/>
      <c r="Z17" s="550"/>
      <c r="AA17" s="706"/>
      <c r="AB17" s="841"/>
      <c r="AC17" s="1156"/>
      <c r="AD17" s="704"/>
      <c r="AE17" s="267"/>
      <c r="AF17" s="267"/>
      <c r="AG17" s="267"/>
      <c r="AH17" s="267"/>
      <c r="AI17" s="267"/>
      <c r="AJ17" s="731"/>
      <c r="AK17" s="732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82">
        <v>3</v>
      </c>
      <c r="B18" s="141" t="s">
        <v>132</v>
      </c>
      <c r="C18" s="716">
        <f aca="true" t="shared" si="1" ref="C18:C33">D18+E18+F18+G18+H18</f>
        <v>0</v>
      </c>
      <c r="D18" s="717"/>
      <c r="E18" s="718"/>
      <c r="F18" s="719"/>
      <c r="G18" s="717"/>
      <c r="H18" s="720"/>
      <c r="I18" s="721"/>
      <c r="J18" s="749">
        <f aca="true" t="shared" si="2" ref="J18:J57">K18+O18+P18+Q18+R18+S18</f>
        <v>592</v>
      </c>
      <c r="K18" s="379">
        <f>L18+N18</f>
        <v>245</v>
      </c>
      <c r="L18" s="381">
        <v>245</v>
      </c>
      <c r="M18" s="381"/>
      <c r="N18" s="381"/>
      <c r="O18" s="381">
        <v>83</v>
      </c>
      <c r="P18" s="381">
        <v>3</v>
      </c>
      <c r="Q18" s="751"/>
      <c r="R18" s="516">
        <v>261</v>
      </c>
      <c r="S18" s="752"/>
      <c r="T18" s="753">
        <f t="shared" si="0"/>
        <v>0</v>
      </c>
      <c r="U18" s="754"/>
      <c r="V18" s="752"/>
      <c r="W18" s="253">
        <f>U18+J18</f>
        <v>592</v>
      </c>
      <c r="X18" s="756"/>
      <c r="Y18" s="513">
        <v>592</v>
      </c>
      <c r="Z18" s="390"/>
      <c r="AA18" s="513"/>
      <c r="AB18" s="407"/>
      <c r="AC18" s="1157"/>
      <c r="AD18" s="829">
        <v>245</v>
      </c>
      <c r="AE18" s="750"/>
      <c r="AF18" s="750"/>
      <c r="AG18" s="714"/>
      <c r="AH18" s="714"/>
      <c r="AI18" s="714"/>
      <c r="AJ18" s="714"/>
      <c r="AK18" s="757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188">
        <v>3</v>
      </c>
      <c r="B19" s="141" t="s">
        <v>133</v>
      </c>
      <c r="C19" s="211">
        <f t="shared" si="1"/>
        <v>0</v>
      </c>
      <c r="D19" s="208"/>
      <c r="E19" s="365"/>
      <c r="F19" s="203"/>
      <c r="G19" s="208"/>
      <c r="H19" s="212"/>
      <c r="I19" s="211"/>
      <c r="J19" s="213">
        <f t="shared" si="2"/>
        <v>18702</v>
      </c>
      <c r="K19" s="202">
        <f>L19+N19</f>
        <v>0</v>
      </c>
      <c r="L19" s="245"/>
      <c r="M19" s="315"/>
      <c r="N19" s="680"/>
      <c r="O19" s="315"/>
      <c r="P19" s="245"/>
      <c r="Q19" s="315"/>
      <c r="R19" s="735">
        <v>18702</v>
      </c>
      <c r="S19" s="765"/>
      <c r="T19" s="768">
        <f t="shared" si="0"/>
        <v>0</v>
      </c>
      <c r="U19" s="763"/>
      <c r="V19" s="207"/>
      <c r="W19" s="253">
        <f>U19+J19</f>
        <v>18702</v>
      </c>
      <c r="X19" s="375"/>
      <c r="Y19" s="381">
        <v>18702</v>
      </c>
      <c r="Z19" s="406"/>
      <c r="AA19" s="513"/>
      <c r="AB19" s="407"/>
      <c r="AC19" s="1157"/>
      <c r="AD19" s="272"/>
      <c r="AE19" s="212"/>
      <c r="AF19" s="212"/>
      <c r="AG19" s="212"/>
      <c r="AH19" s="281"/>
      <c r="AI19" s="281"/>
      <c r="AJ19" s="281"/>
      <c r="AK19" s="205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188">
        <v>3</v>
      </c>
      <c r="B20" s="141" t="s">
        <v>135</v>
      </c>
      <c r="C20" s="211">
        <f t="shared" si="1"/>
        <v>0</v>
      </c>
      <c r="D20" s="208"/>
      <c r="E20" s="365"/>
      <c r="F20" s="203"/>
      <c r="G20" s="208"/>
      <c r="H20" s="212"/>
      <c r="I20" s="211"/>
      <c r="J20" s="213">
        <f t="shared" si="2"/>
        <v>0</v>
      </c>
      <c r="K20" s="272">
        <f>L20+N20</f>
        <v>0</v>
      </c>
      <c r="L20" s="462"/>
      <c r="M20" s="317"/>
      <c r="N20" s="681"/>
      <c r="O20" s="245"/>
      <c r="P20" s="245"/>
      <c r="Q20" s="317"/>
      <c r="R20" s="286"/>
      <c r="S20" s="686"/>
      <c r="T20" s="202">
        <f t="shared" si="0"/>
        <v>50000</v>
      </c>
      <c r="U20" s="228">
        <v>50000</v>
      </c>
      <c r="V20" s="209"/>
      <c r="W20" s="253">
        <f aca="true" t="shared" si="3" ref="W20:W33">U20+J20</f>
        <v>50000</v>
      </c>
      <c r="X20" s="376"/>
      <c r="Y20" s="381">
        <v>50000</v>
      </c>
      <c r="Z20" s="380"/>
      <c r="AA20" s="513"/>
      <c r="AB20" s="407"/>
      <c r="AC20" s="1157"/>
      <c r="AD20" s="272"/>
      <c r="AE20" s="214"/>
      <c r="AF20" s="214"/>
      <c r="AG20" s="214"/>
      <c r="AH20" s="281"/>
      <c r="AI20" s="281"/>
      <c r="AJ20" s="503"/>
      <c r="AK20" s="282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670" customFormat="1" ht="12.75">
      <c r="A21" s="188">
        <v>3</v>
      </c>
      <c r="B21" s="141" t="s">
        <v>136</v>
      </c>
      <c r="C21" s="658">
        <f t="shared" si="1"/>
        <v>0</v>
      </c>
      <c r="D21" s="659"/>
      <c r="E21" s="660"/>
      <c r="F21" s="661"/>
      <c r="G21" s="659"/>
      <c r="H21" s="662"/>
      <c r="I21" s="658"/>
      <c r="J21" s="772">
        <f t="shared" si="2"/>
        <v>204424</v>
      </c>
      <c r="K21" s="691">
        <f aca="true" t="shared" si="4" ref="K21:K33">L21+N21</f>
        <v>0</v>
      </c>
      <c r="L21" s="381"/>
      <c r="M21" s="640"/>
      <c r="N21" s="663"/>
      <c r="O21" s="664"/>
      <c r="P21" s="664"/>
      <c r="Q21" s="640"/>
      <c r="R21" s="600"/>
      <c r="S21" s="686">
        <v>204424</v>
      </c>
      <c r="T21" s="687">
        <f t="shared" si="0"/>
        <v>204424</v>
      </c>
      <c r="U21" s="688"/>
      <c r="V21" s="689"/>
      <c r="W21" s="253">
        <f t="shared" si="3"/>
        <v>204424</v>
      </c>
      <c r="X21" s="378"/>
      <c r="Y21" s="381">
        <v>204424</v>
      </c>
      <c r="Z21" s="690"/>
      <c r="AA21" s="842"/>
      <c r="AB21" s="408"/>
      <c r="AC21" s="1158"/>
      <c r="AD21" s="606"/>
      <c r="AE21" s="662"/>
      <c r="AF21" s="665"/>
      <c r="AG21" s="665"/>
      <c r="AH21" s="666"/>
      <c r="AI21" s="666"/>
      <c r="AJ21" s="667"/>
      <c r="AK21" s="668"/>
      <c r="AL21" s="669"/>
      <c r="AM21" s="669"/>
      <c r="AN21" s="669"/>
      <c r="AO21" s="669"/>
      <c r="AP21" s="669"/>
      <c r="AQ21" s="669"/>
      <c r="AR21" s="669"/>
      <c r="AS21" s="669"/>
      <c r="AT21" s="669"/>
      <c r="AU21" s="669"/>
      <c r="AV21" s="669"/>
      <c r="AW21" s="669"/>
      <c r="AX21" s="669"/>
      <c r="AY21" s="669"/>
    </row>
    <row r="22" spans="1:51" ht="12.75">
      <c r="A22" s="188">
        <v>3</v>
      </c>
      <c r="B22" s="141" t="s">
        <v>137</v>
      </c>
      <c r="C22" s="216">
        <f t="shared" si="1"/>
        <v>0</v>
      </c>
      <c r="D22" s="210"/>
      <c r="E22" s="367"/>
      <c r="F22" s="576"/>
      <c r="G22" s="210"/>
      <c r="H22" s="214"/>
      <c r="I22" s="216"/>
      <c r="J22" s="206">
        <f t="shared" si="2"/>
        <v>-296</v>
      </c>
      <c r="K22" s="217">
        <f t="shared" si="4"/>
        <v>0</v>
      </c>
      <c r="L22" s="773"/>
      <c r="M22" s="215"/>
      <c r="N22" s="774"/>
      <c r="O22" s="215"/>
      <c r="P22" s="226"/>
      <c r="Q22" s="215"/>
      <c r="R22" s="286">
        <v>-296</v>
      </c>
      <c r="S22" s="686"/>
      <c r="T22" s="202">
        <f t="shared" si="0"/>
        <v>0</v>
      </c>
      <c r="U22" s="203"/>
      <c r="V22" s="207"/>
      <c r="W22" s="270">
        <f t="shared" si="3"/>
        <v>-296</v>
      </c>
      <c r="X22" s="775"/>
      <c r="Y22" s="406"/>
      <c r="Z22" s="406"/>
      <c r="AA22" s="513">
        <v>-296</v>
      </c>
      <c r="AB22" s="407"/>
      <c r="AC22" s="1157"/>
      <c r="AD22" s="787"/>
      <c r="AE22" s="774"/>
      <c r="AF22" s="788"/>
      <c r="AG22" s="788"/>
      <c r="AH22" s="789"/>
      <c r="AI22" s="789"/>
      <c r="AJ22" s="503"/>
      <c r="AK22" s="282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47" s="645" customFormat="1" ht="12.75">
      <c r="A23" s="82">
        <v>3</v>
      </c>
      <c r="B23" s="140" t="s">
        <v>138</v>
      </c>
      <c r="C23" s="652">
        <f t="shared" si="1"/>
        <v>0</v>
      </c>
      <c r="D23" s="653"/>
      <c r="E23" s="654"/>
      <c r="F23" s="655"/>
      <c r="G23" s="653"/>
      <c r="H23" s="636"/>
      <c r="I23" s="652"/>
      <c r="J23" s="699">
        <f t="shared" si="2"/>
        <v>0</v>
      </c>
      <c r="K23" s="379">
        <f t="shared" si="4"/>
        <v>0</v>
      </c>
      <c r="L23" s="381"/>
      <c r="M23" s="636"/>
      <c r="N23" s="774"/>
      <c r="O23" s="636"/>
      <c r="P23" s="636"/>
      <c r="Q23" s="636"/>
      <c r="R23" s="695"/>
      <c r="S23" s="637"/>
      <c r="T23" s="463">
        <f t="shared" si="0"/>
        <v>36500</v>
      </c>
      <c r="U23" s="581">
        <v>36500</v>
      </c>
      <c r="V23" s="694"/>
      <c r="W23" s="253">
        <f t="shared" si="3"/>
        <v>36500</v>
      </c>
      <c r="X23" s="226"/>
      <c r="Y23" s="226"/>
      <c r="Z23" s="226">
        <v>36500</v>
      </c>
      <c r="AA23" s="843"/>
      <c r="AB23" s="639"/>
      <c r="AC23" s="1159"/>
      <c r="AD23" s="790"/>
      <c r="AE23" s="791"/>
      <c r="AF23" s="792"/>
      <c r="AG23" s="792"/>
      <c r="AH23" s="793"/>
      <c r="AI23" s="793"/>
      <c r="AJ23" s="642"/>
      <c r="AK23" s="657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</row>
    <row r="24" spans="1:47" ht="12.75">
      <c r="A24" s="188">
        <v>3</v>
      </c>
      <c r="B24" s="141" t="s">
        <v>139</v>
      </c>
      <c r="C24" s="206">
        <f t="shared" si="1"/>
        <v>0</v>
      </c>
      <c r="D24" s="217"/>
      <c r="E24" s="229"/>
      <c r="F24" s="577"/>
      <c r="G24" s="217"/>
      <c r="H24" s="226"/>
      <c r="I24" s="206"/>
      <c r="J24" s="206">
        <f t="shared" si="2"/>
        <v>0</v>
      </c>
      <c r="K24" s="217">
        <f t="shared" si="4"/>
        <v>0</v>
      </c>
      <c r="L24" s="381"/>
      <c r="M24" s="201"/>
      <c r="N24" s="774"/>
      <c r="O24" s="201"/>
      <c r="P24" s="201"/>
      <c r="Q24" s="201"/>
      <c r="R24" s="254"/>
      <c r="S24" s="253"/>
      <c r="T24" s="202">
        <f t="shared" si="0"/>
        <v>0</v>
      </c>
      <c r="U24" s="228"/>
      <c r="V24" s="227"/>
      <c r="W24" s="270">
        <f t="shared" si="3"/>
        <v>0</v>
      </c>
      <c r="X24" s="379">
        <v>-7533</v>
      </c>
      <c r="Y24" s="406">
        <v>7533</v>
      </c>
      <c r="Z24" s="380"/>
      <c r="AA24" s="513"/>
      <c r="AB24" s="407"/>
      <c r="AC24" s="1157"/>
      <c r="AD24" s="787"/>
      <c r="AE24" s="774"/>
      <c r="AF24" s="774"/>
      <c r="AG24" s="774"/>
      <c r="AH24" s="789"/>
      <c r="AI24" s="789"/>
      <c r="AJ24" s="503"/>
      <c r="AK24" s="286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2.75">
      <c r="A25" s="188">
        <v>3</v>
      </c>
      <c r="B25" s="141" t="s">
        <v>140</v>
      </c>
      <c r="C25" s="206">
        <f t="shared" si="1"/>
        <v>0</v>
      </c>
      <c r="D25" s="229"/>
      <c r="E25" s="229"/>
      <c r="F25" s="577"/>
      <c r="G25" s="217"/>
      <c r="H25" s="226"/>
      <c r="I25" s="206"/>
      <c r="J25" s="206">
        <f aca="true" t="shared" si="5" ref="J25:J31">K25+O25+P25+Q25+R25+S25</f>
        <v>19040</v>
      </c>
      <c r="K25" s="217">
        <f t="shared" si="4"/>
        <v>0</v>
      </c>
      <c r="L25" s="381"/>
      <c r="M25" s="215"/>
      <c r="N25" s="774"/>
      <c r="O25" s="214"/>
      <c r="P25" s="214"/>
      <c r="Q25" s="214"/>
      <c r="R25" s="251">
        <v>19040</v>
      </c>
      <c r="S25" s="252"/>
      <c r="T25" s="272">
        <f t="shared" si="0"/>
        <v>348614</v>
      </c>
      <c r="U25" s="581">
        <v>348614</v>
      </c>
      <c r="V25" s="227"/>
      <c r="W25" s="253">
        <f t="shared" si="3"/>
        <v>367654</v>
      </c>
      <c r="X25" s="379">
        <v>367654</v>
      </c>
      <c r="Y25" s="406"/>
      <c r="Z25" s="380"/>
      <c r="AA25" s="513"/>
      <c r="AB25" s="407"/>
      <c r="AC25" s="1157"/>
      <c r="AD25" s="787"/>
      <c r="AE25" s="774"/>
      <c r="AF25" s="774"/>
      <c r="AG25" s="774"/>
      <c r="AH25" s="789"/>
      <c r="AI25" s="789"/>
      <c r="AJ25" s="503"/>
      <c r="AK25" s="286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2.75">
      <c r="A26" s="188">
        <v>3</v>
      </c>
      <c r="B26" s="141" t="s">
        <v>141</v>
      </c>
      <c r="C26" s="206">
        <f t="shared" si="1"/>
        <v>0</v>
      </c>
      <c r="D26" s="229"/>
      <c r="E26" s="229"/>
      <c r="F26" s="577"/>
      <c r="G26" s="217"/>
      <c r="H26" s="226"/>
      <c r="I26" s="206"/>
      <c r="J26" s="206">
        <f t="shared" si="5"/>
        <v>0</v>
      </c>
      <c r="K26" s="217">
        <f t="shared" si="4"/>
        <v>0</v>
      </c>
      <c r="L26" s="381"/>
      <c r="M26" s="215"/>
      <c r="N26" s="774"/>
      <c r="O26" s="214"/>
      <c r="P26" s="214"/>
      <c r="Q26" s="214"/>
      <c r="R26" s="251"/>
      <c r="S26" s="252"/>
      <c r="T26" s="272">
        <f t="shared" si="0"/>
        <v>50000</v>
      </c>
      <c r="U26" s="577">
        <v>50000</v>
      </c>
      <c r="V26" s="227"/>
      <c r="W26" s="253">
        <f t="shared" si="3"/>
        <v>50000</v>
      </c>
      <c r="X26" s="379"/>
      <c r="Y26" s="406">
        <v>50000</v>
      </c>
      <c r="Z26" s="380"/>
      <c r="AA26" s="513"/>
      <c r="AB26" s="407"/>
      <c r="AC26" s="1157"/>
      <c r="AD26" s="787"/>
      <c r="AE26" s="774"/>
      <c r="AF26" s="774"/>
      <c r="AG26" s="774"/>
      <c r="AH26" s="789"/>
      <c r="AI26" s="789"/>
      <c r="AJ26" s="503"/>
      <c r="AK26" s="286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2.75">
      <c r="A27" s="188">
        <v>3</v>
      </c>
      <c r="B27" s="141" t="s">
        <v>142</v>
      </c>
      <c r="C27" s="206">
        <f t="shared" si="1"/>
        <v>0</v>
      </c>
      <c r="D27" s="229"/>
      <c r="E27" s="229"/>
      <c r="F27" s="577"/>
      <c r="G27" s="217"/>
      <c r="H27" s="226"/>
      <c r="I27" s="206"/>
      <c r="J27" s="206">
        <f t="shared" si="5"/>
        <v>0</v>
      </c>
      <c r="K27" s="217">
        <f t="shared" si="4"/>
        <v>0</v>
      </c>
      <c r="L27" s="381"/>
      <c r="M27" s="215"/>
      <c r="N27" s="774"/>
      <c r="O27" s="214"/>
      <c r="P27" s="214"/>
      <c r="Q27" s="214"/>
      <c r="R27" s="251"/>
      <c r="S27" s="252"/>
      <c r="T27" s="272">
        <f t="shared" si="0"/>
        <v>15600</v>
      </c>
      <c r="U27" s="577">
        <v>15600</v>
      </c>
      <c r="V27" s="227"/>
      <c r="W27" s="253">
        <f t="shared" si="3"/>
        <v>15600</v>
      </c>
      <c r="X27" s="379"/>
      <c r="Y27" s="406"/>
      <c r="Z27" s="380">
        <v>15600</v>
      </c>
      <c r="AA27" s="513"/>
      <c r="AB27" s="407"/>
      <c r="AC27" s="1157"/>
      <c r="AD27" s="787"/>
      <c r="AE27" s="774"/>
      <c r="AF27" s="774"/>
      <c r="AG27" s="774"/>
      <c r="AH27" s="789"/>
      <c r="AI27" s="789"/>
      <c r="AJ27" s="503"/>
      <c r="AK27" s="286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2.75">
      <c r="A28" s="188">
        <v>3</v>
      </c>
      <c r="B28" s="141" t="s">
        <v>143</v>
      </c>
      <c r="C28" s="206">
        <f t="shared" si="1"/>
        <v>3000</v>
      </c>
      <c r="D28" s="229"/>
      <c r="E28" s="229">
        <v>3000</v>
      </c>
      <c r="F28" s="577"/>
      <c r="G28" s="217"/>
      <c r="H28" s="226"/>
      <c r="I28" s="206"/>
      <c r="J28" s="206">
        <f t="shared" si="5"/>
        <v>3000</v>
      </c>
      <c r="K28" s="217">
        <f t="shared" si="4"/>
        <v>2002</v>
      </c>
      <c r="L28" s="381">
        <v>2002</v>
      </c>
      <c r="M28" s="215"/>
      <c r="N28" s="774"/>
      <c r="O28" s="381">
        <v>681</v>
      </c>
      <c r="P28" s="381">
        <v>20</v>
      </c>
      <c r="Q28" s="214"/>
      <c r="R28" s="251">
        <v>297</v>
      </c>
      <c r="S28" s="252"/>
      <c r="T28" s="272">
        <f t="shared" si="0"/>
        <v>0</v>
      </c>
      <c r="U28" s="577"/>
      <c r="V28" s="227"/>
      <c r="W28" s="253">
        <f t="shared" si="3"/>
        <v>3000</v>
      </c>
      <c r="X28" s="379"/>
      <c r="Y28" s="406">
        <v>3000</v>
      </c>
      <c r="Z28" s="380"/>
      <c r="AA28" s="513"/>
      <c r="AB28" s="407"/>
      <c r="AC28" s="1157"/>
      <c r="AD28" s="787">
        <v>2002</v>
      </c>
      <c r="AE28" s="774"/>
      <c r="AF28" s="774"/>
      <c r="AG28" s="774"/>
      <c r="AH28" s="789"/>
      <c r="AI28" s="789"/>
      <c r="AJ28" s="503">
        <v>3000</v>
      </c>
      <c r="AK28" s="286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2.75">
      <c r="A29" s="188">
        <v>3</v>
      </c>
      <c r="B29" s="141" t="s">
        <v>144</v>
      </c>
      <c r="C29" s="206">
        <f t="shared" si="1"/>
        <v>-1309</v>
      </c>
      <c r="D29" s="229"/>
      <c r="E29" s="229"/>
      <c r="F29" s="577"/>
      <c r="G29" s="217"/>
      <c r="H29" s="226">
        <v>-1309</v>
      </c>
      <c r="I29" s="206">
        <v>-1163</v>
      </c>
      <c r="J29" s="206">
        <f t="shared" si="5"/>
        <v>-5610</v>
      </c>
      <c r="K29" s="217">
        <f t="shared" si="4"/>
        <v>-4155</v>
      </c>
      <c r="L29" s="214">
        <v>-4155</v>
      </c>
      <c r="M29" s="215"/>
      <c r="N29" s="774"/>
      <c r="O29" s="214">
        <v>-1413</v>
      </c>
      <c r="P29" s="214">
        <v>-42</v>
      </c>
      <c r="Q29" s="214"/>
      <c r="R29" s="251"/>
      <c r="S29" s="252"/>
      <c r="T29" s="272">
        <f t="shared" si="0"/>
        <v>0</v>
      </c>
      <c r="U29" s="577"/>
      <c r="V29" s="227"/>
      <c r="W29" s="253">
        <f t="shared" si="3"/>
        <v>-5610</v>
      </c>
      <c r="X29" s="379"/>
      <c r="Y29" s="406"/>
      <c r="Z29" s="380">
        <v>-5610</v>
      </c>
      <c r="AA29" s="513"/>
      <c r="AB29" s="407"/>
      <c r="AC29" s="1157"/>
      <c r="AD29" s="787"/>
      <c r="AE29" s="774">
        <v>-4155</v>
      </c>
      <c r="AF29" s="774"/>
      <c r="AG29" s="774"/>
      <c r="AH29" s="789"/>
      <c r="AI29" s="789"/>
      <c r="AJ29" s="503"/>
      <c r="AK29" s="286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2.75">
      <c r="A30" s="82">
        <v>3</v>
      </c>
      <c r="B30" s="141" t="s">
        <v>145</v>
      </c>
      <c r="C30" s="52">
        <f t="shared" si="1"/>
        <v>0</v>
      </c>
      <c r="D30" s="55"/>
      <c r="E30" s="55"/>
      <c r="F30" s="60"/>
      <c r="G30" s="53"/>
      <c r="H30" s="54"/>
      <c r="I30" s="52"/>
      <c r="J30" s="52">
        <f t="shared" si="5"/>
        <v>7942</v>
      </c>
      <c r="K30" s="53">
        <f t="shared" si="4"/>
        <v>0</v>
      </c>
      <c r="L30" s="381"/>
      <c r="M30" s="164"/>
      <c r="N30" s="774"/>
      <c r="O30" s="164"/>
      <c r="P30" s="164"/>
      <c r="Q30" s="164"/>
      <c r="R30" s="54">
        <v>7942</v>
      </c>
      <c r="S30" s="86"/>
      <c r="T30" s="85">
        <f t="shared" si="0"/>
        <v>0</v>
      </c>
      <c r="U30" s="180"/>
      <c r="V30" s="132"/>
      <c r="W30" s="253">
        <f t="shared" si="3"/>
        <v>7942</v>
      </c>
      <c r="X30" s="379"/>
      <c r="Y30" s="406">
        <v>7942</v>
      </c>
      <c r="Z30" s="380"/>
      <c r="AA30" s="513"/>
      <c r="AB30" s="407"/>
      <c r="AC30" s="1157"/>
      <c r="AD30" s="787"/>
      <c r="AE30" s="794"/>
      <c r="AF30" s="794"/>
      <c r="AG30" s="794"/>
      <c r="AH30" s="795"/>
      <c r="AI30" s="795"/>
      <c r="AJ30" s="326"/>
      <c r="AK30" s="148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679" customFormat="1" ht="12.75">
      <c r="A31" s="188">
        <v>3</v>
      </c>
      <c r="B31" s="141" t="s">
        <v>146</v>
      </c>
      <c r="C31" s="309">
        <f t="shared" si="1"/>
        <v>0</v>
      </c>
      <c r="D31" s="671"/>
      <c r="E31" s="671"/>
      <c r="F31" s="672"/>
      <c r="G31" s="673"/>
      <c r="H31" s="674"/>
      <c r="I31" s="309"/>
      <c r="J31" s="206">
        <f t="shared" si="5"/>
        <v>6700</v>
      </c>
      <c r="K31" s="217">
        <f t="shared" si="4"/>
        <v>0</v>
      </c>
      <c r="L31" s="381"/>
      <c r="M31" s="215"/>
      <c r="N31" s="414"/>
      <c r="O31" s="215"/>
      <c r="P31" s="215"/>
      <c r="Q31" s="215"/>
      <c r="R31" s="226">
        <v>4200</v>
      </c>
      <c r="S31" s="253">
        <v>2500</v>
      </c>
      <c r="T31" s="272">
        <f t="shared" si="0"/>
        <v>22300</v>
      </c>
      <c r="U31" s="251">
        <v>19800</v>
      </c>
      <c r="V31" s="227"/>
      <c r="W31" s="253">
        <f t="shared" si="3"/>
        <v>26500</v>
      </c>
      <c r="X31" s="217"/>
      <c r="Y31" s="462"/>
      <c r="Z31" s="226">
        <v>26500</v>
      </c>
      <c r="AA31" s="558"/>
      <c r="AB31" s="804"/>
      <c r="AC31" s="1160"/>
      <c r="AD31" s="805"/>
      <c r="AE31" s="226"/>
      <c r="AF31" s="226"/>
      <c r="AG31" s="226"/>
      <c r="AH31" s="281"/>
      <c r="AI31" s="281"/>
      <c r="AJ31" s="503"/>
      <c r="AK31" s="677"/>
      <c r="AL31" s="678"/>
      <c r="AM31" s="678"/>
      <c r="AN31" s="678"/>
      <c r="AO31" s="678"/>
      <c r="AP31" s="678"/>
      <c r="AQ31" s="678"/>
      <c r="AR31" s="678"/>
      <c r="AS31" s="678"/>
      <c r="AT31" s="678"/>
      <c r="AU31" s="678"/>
    </row>
    <row r="32" spans="1:47" ht="13.5" thickBot="1">
      <c r="A32" s="1205">
        <v>3</v>
      </c>
      <c r="B32" s="1206" t="s">
        <v>147</v>
      </c>
      <c r="C32" s="51">
        <f t="shared" si="1"/>
        <v>0</v>
      </c>
      <c r="D32" s="54"/>
      <c r="E32" s="54"/>
      <c r="F32" s="180"/>
      <c r="G32" s="53"/>
      <c r="H32" s="54"/>
      <c r="I32" s="51"/>
      <c r="J32" s="1213">
        <f t="shared" si="2"/>
        <v>-459700</v>
      </c>
      <c r="K32" s="1211">
        <f t="shared" si="4"/>
        <v>-231227</v>
      </c>
      <c r="L32" s="1224">
        <v>-223727</v>
      </c>
      <c r="M32" s="1224"/>
      <c r="N32" s="1224">
        <v>-7500</v>
      </c>
      <c r="O32" s="1224">
        <v>-78618</v>
      </c>
      <c r="P32" s="1224">
        <v>-2237</v>
      </c>
      <c r="Q32" s="1216"/>
      <c r="R32" s="1212">
        <v>-64886</v>
      </c>
      <c r="S32" s="1219">
        <v>-82732</v>
      </c>
      <c r="T32" s="1208">
        <f t="shared" si="0"/>
        <v>-179232</v>
      </c>
      <c r="U32" s="1225">
        <v>-96500</v>
      </c>
      <c r="V32" s="1226"/>
      <c r="W32" s="1218">
        <f t="shared" si="3"/>
        <v>-556200</v>
      </c>
      <c r="X32" s="1224">
        <v>-281883</v>
      </c>
      <c r="Y32" s="1212">
        <v>-75300</v>
      </c>
      <c r="Z32" s="1212">
        <v>-141859</v>
      </c>
      <c r="AA32" s="1227">
        <v>-56447</v>
      </c>
      <c r="AB32" s="1220"/>
      <c r="AC32" s="1228">
        <v>-711</v>
      </c>
      <c r="AD32" s="1229">
        <v>-208802</v>
      </c>
      <c r="AE32" s="1212">
        <v>-14925</v>
      </c>
      <c r="AF32" s="1212"/>
      <c r="AG32" s="1212"/>
      <c r="AH32" s="1222"/>
      <c r="AI32" s="1222"/>
      <c r="AJ32" s="1230"/>
      <c r="AK32" s="1223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3.5" hidden="1" thickBot="1">
      <c r="A33" s="129"/>
      <c r="B33" s="48"/>
      <c r="C33" s="109">
        <f t="shared" si="1"/>
        <v>0</v>
      </c>
      <c r="D33" s="110"/>
      <c r="E33" s="368"/>
      <c r="F33" s="368"/>
      <c r="G33" s="110"/>
      <c r="H33" s="130"/>
      <c r="I33" s="111"/>
      <c r="J33" s="52">
        <f t="shared" si="2"/>
        <v>0</v>
      </c>
      <c r="K33" s="238">
        <f t="shared" si="4"/>
        <v>0</v>
      </c>
      <c r="L33" s="130"/>
      <c r="M33" s="130"/>
      <c r="N33" s="417"/>
      <c r="O33" s="244"/>
      <c r="P33" s="130"/>
      <c r="Q33" s="130"/>
      <c r="R33" s="273"/>
      <c r="S33" s="273"/>
      <c r="T33" s="85">
        <f t="shared" si="0"/>
        <v>0</v>
      </c>
      <c r="U33" s="274"/>
      <c r="V33" s="821"/>
      <c r="W33" s="207">
        <f t="shared" si="3"/>
        <v>0</v>
      </c>
      <c r="X33" s="617"/>
      <c r="Y33" s="383"/>
      <c r="Z33" s="409"/>
      <c r="AA33" s="409"/>
      <c r="AB33" s="410"/>
      <c r="AC33" s="1161"/>
      <c r="AD33" s="607"/>
      <c r="AE33" s="130"/>
      <c r="AF33" s="287"/>
      <c r="AG33" s="287"/>
      <c r="AH33" s="287"/>
      <c r="AI33" s="287"/>
      <c r="AJ33" s="324"/>
      <c r="AK33" s="288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7.25" customHeight="1" thickBot="1">
      <c r="A34" s="133"/>
      <c r="B34" s="31" t="s">
        <v>33</v>
      </c>
      <c r="C34" s="76">
        <f aca="true" t="shared" si="6" ref="C34:C119">D34+E34+F34+G34+H34</f>
        <v>1691</v>
      </c>
      <c r="D34" s="77">
        <f aca="true" t="shared" si="7" ref="D34:I34">SUM(D19:D33)</f>
        <v>0</v>
      </c>
      <c r="E34" s="77">
        <f>SUM(E18:E31)</f>
        <v>3000</v>
      </c>
      <c r="F34" s="117">
        <f t="shared" si="7"/>
        <v>0</v>
      </c>
      <c r="G34" s="172">
        <f t="shared" si="7"/>
        <v>0</v>
      </c>
      <c r="H34" s="77">
        <f t="shared" si="7"/>
        <v>-1309</v>
      </c>
      <c r="I34" s="76">
        <f t="shared" si="7"/>
        <v>-1163</v>
      </c>
      <c r="J34" s="76">
        <f>K34+O34+P34+Q34+R34+S34</f>
        <v>254494</v>
      </c>
      <c r="K34" s="77">
        <f>SUM(K18:K31)</f>
        <v>-1908</v>
      </c>
      <c r="L34" s="77">
        <f>SUM(L18:L31)</f>
        <v>-1908</v>
      </c>
      <c r="M34" s="77">
        <f>SUM(M19:M31)</f>
        <v>0</v>
      </c>
      <c r="N34" s="77">
        <f aca="true" t="shared" si="8" ref="N34:U34">SUM(N18:N31)</f>
        <v>0</v>
      </c>
      <c r="O34" s="77">
        <f t="shared" si="8"/>
        <v>-649</v>
      </c>
      <c r="P34" s="77">
        <f t="shared" si="8"/>
        <v>-19</v>
      </c>
      <c r="Q34" s="117">
        <f t="shared" si="8"/>
        <v>0</v>
      </c>
      <c r="R34" s="119">
        <f t="shared" si="8"/>
        <v>50146</v>
      </c>
      <c r="S34" s="289">
        <f t="shared" si="8"/>
        <v>206924</v>
      </c>
      <c r="T34" s="172">
        <f t="shared" si="8"/>
        <v>727438</v>
      </c>
      <c r="U34" s="119">
        <f t="shared" si="8"/>
        <v>520514</v>
      </c>
      <c r="V34" s="182">
        <f>SUM(V18:V32)</f>
        <v>0</v>
      </c>
      <c r="W34" s="811">
        <f>SUM(W18:W31)</f>
        <v>775008</v>
      </c>
      <c r="X34" s="77">
        <f>SUM(X18:X31)</f>
        <v>360121</v>
      </c>
      <c r="Y34" s="119">
        <f aca="true" t="shared" si="9" ref="Y34:AK34">SUM(Y18:Y31)</f>
        <v>342193</v>
      </c>
      <c r="Z34" s="119">
        <f>SUM(Z18:Z31)</f>
        <v>72990</v>
      </c>
      <c r="AA34" s="119">
        <f t="shared" si="9"/>
        <v>-296</v>
      </c>
      <c r="AB34" s="119">
        <f t="shared" si="9"/>
        <v>0</v>
      </c>
      <c r="AC34" s="77">
        <f t="shared" si="9"/>
        <v>0</v>
      </c>
      <c r="AD34" s="172">
        <f t="shared" si="9"/>
        <v>2247</v>
      </c>
      <c r="AE34" s="119">
        <f t="shared" si="9"/>
        <v>-4155</v>
      </c>
      <c r="AF34" s="119">
        <f t="shared" si="9"/>
        <v>0</v>
      </c>
      <c r="AG34" s="119">
        <f t="shared" si="9"/>
        <v>0</v>
      </c>
      <c r="AH34" s="246">
        <f t="shared" si="9"/>
        <v>0</v>
      </c>
      <c r="AI34" s="246">
        <f t="shared" si="9"/>
        <v>0</v>
      </c>
      <c r="AJ34" s="325">
        <f t="shared" si="9"/>
        <v>3000</v>
      </c>
      <c r="AK34" s="289">
        <f t="shared" si="9"/>
        <v>0</v>
      </c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2.75">
      <c r="A35" s="82">
        <v>3</v>
      </c>
      <c r="B35" s="134" t="s">
        <v>149</v>
      </c>
      <c r="C35" s="52">
        <f t="shared" si="6"/>
        <v>0</v>
      </c>
      <c r="D35" s="135"/>
      <c r="E35" s="136"/>
      <c r="F35" s="369"/>
      <c r="G35" s="135"/>
      <c r="H35" s="136"/>
      <c r="I35" s="137"/>
      <c r="J35" s="138">
        <f t="shared" si="2"/>
        <v>350000</v>
      </c>
      <c r="K35" s="139">
        <f>L35+N35</f>
        <v>259258</v>
      </c>
      <c r="L35" s="1299">
        <v>259258</v>
      </c>
      <c r="M35" s="136"/>
      <c r="N35" s="136"/>
      <c r="O35" s="54">
        <v>88149</v>
      </c>
      <c r="P35" s="54">
        <v>2593</v>
      </c>
      <c r="Q35" s="180"/>
      <c r="R35" s="180"/>
      <c r="S35" s="1300"/>
      <c r="T35" s="810">
        <f aca="true" t="shared" si="10" ref="T35:T41">S35+U35</f>
        <v>0</v>
      </c>
      <c r="U35" s="465"/>
      <c r="V35" s="809"/>
      <c r="W35" s="132">
        <f aca="true" t="shared" si="11" ref="W35:W57">U35+J35</f>
        <v>350000</v>
      </c>
      <c r="X35" s="55">
        <v>350000</v>
      </c>
      <c r="Y35" s="54"/>
      <c r="Z35" s="54"/>
      <c r="AA35" s="247"/>
      <c r="AB35" s="323"/>
      <c r="AC35" s="1162"/>
      <c r="AD35" s="339">
        <v>259258</v>
      </c>
      <c r="AE35" s="54"/>
      <c r="AF35" s="54"/>
      <c r="AG35" s="54"/>
      <c r="AH35" s="247"/>
      <c r="AI35" s="247"/>
      <c r="AJ35" s="326"/>
      <c r="AK35" s="148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2.75">
      <c r="A36" s="1125">
        <v>3</v>
      </c>
      <c r="B36" s="140" t="s">
        <v>156</v>
      </c>
      <c r="C36" s="52">
        <f t="shared" si="6"/>
        <v>0</v>
      </c>
      <c r="D36" s="55"/>
      <c r="E36" s="55"/>
      <c r="F36" s="60"/>
      <c r="G36" s="53"/>
      <c r="H36" s="55"/>
      <c r="I36" s="52"/>
      <c r="J36" s="52">
        <f t="shared" si="2"/>
        <v>-2957</v>
      </c>
      <c r="K36" s="55"/>
      <c r="L36" s="55"/>
      <c r="M36" s="55"/>
      <c r="N36" s="55"/>
      <c r="O36" s="55"/>
      <c r="P36" s="55"/>
      <c r="Q36" s="60"/>
      <c r="R36" s="54">
        <v>-2957</v>
      </c>
      <c r="S36" s="148"/>
      <c r="T36" s="810">
        <f t="shared" si="10"/>
        <v>2957</v>
      </c>
      <c r="U36" s="271">
        <v>2957</v>
      </c>
      <c r="V36" s="180"/>
      <c r="W36" s="59">
        <f t="shared" si="11"/>
        <v>0</v>
      </c>
      <c r="X36" s="55"/>
      <c r="Y36" s="54"/>
      <c r="Z36" s="54"/>
      <c r="AA36" s="247"/>
      <c r="AB36" s="323"/>
      <c r="AC36" s="1162"/>
      <c r="AD36" s="339"/>
      <c r="AE36" s="54"/>
      <c r="AF36" s="54"/>
      <c r="AG36" s="54"/>
      <c r="AH36" s="247"/>
      <c r="AI36" s="247"/>
      <c r="AJ36" s="326"/>
      <c r="AK36" s="148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2.75">
      <c r="A37" s="188">
        <v>3</v>
      </c>
      <c r="B37" s="141" t="s">
        <v>152</v>
      </c>
      <c r="C37" s="52">
        <f t="shared" si="6"/>
        <v>1088</v>
      </c>
      <c r="D37" s="55"/>
      <c r="E37" s="55">
        <v>1088</v>
      </c>
      <c r="F37" s="60"/>
      <c r="G37" s="53"/>
      <c r="H37" s="55"/>
      <c r="I37" s="52"/>
      <c r="J37" s="52">
        <f t="shared" si="2"/>
        <v>1281</v>
      </c>
      <c r="K37" s="55">
        <f>L37+N37</f>
        <v>946</v>
      </c>
      <c r="L37" s="55">
        <v>946</v>
      </c>
      <c r="M37" s="55"/>
      <c r="N37" s="55"/>
      <c r="O37" s="55">
        <v>324</v>
      </c>
      <c r="P37" s="55">
        <v>11</v>
      </c>
      <c r="Q37" s="60"/>
      <c r="R37" s="54"/>
      <c r="S37" s="148"/>
      <c r="T37" s="53">
        <f t="shared" si="10"/>
        <v>0</v>
      </c>
      <c r="U37" s="54"/>
      <c r="V37" s="180"/>
      <c r="W37" s="59">
        <f t="shared" si="11"/>
        <v>1281</v>
      </c>
      <c r="X37" s="55"/>
      <c r="Y37" s="54">
        <v>1281</v>
      </c>
      <c r="Z37" s="54"/>
      <c r="AA37" s="165"/>
      <c r="AB37" s="326"/>
      <c r="AC37" s="1163"/>
      <c r="AD37" s="173">
        <v>946</v>
      </c>
      <c r="AE37" s="54"/>
      <c r="AF37" s="54"/>
      <c r="AG37" s="54"/>
      <c r="AH37" s="165"/>
      <c r="AI37" s="165"/>
      <c r="AJ37" s="326">
        <v>1281</v>
      </c>
      <c r="AK37" s="148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2.75">
      <c r="A38" s="946">
        <v>3</v>
      </c>
      <c r="B38" s="140" t="s">
        <v>155</v>
      </c>
      <c r="C38" s="52">
        <f t="shared" si="6"/>
        <v>0</v>
      </c>
      <c r="D38" s="55"/>
      <c r="E38" s="55"/>
      <c r="F38" s="60"/>
      <c r="G38" s="53"/>
      <c r="H38" s="55"/>
      <c r="I38" s="52"/>
      <c r="J38" s="52">
        <f t="shared" si="2"/>
        <v>-200</v>
      </c>
      <c r="K38" s="55"/>
      <c r="L38" s="55"/>
      <c r="M38" s="55"/>
      <c r="N38" s="55"/>
      <c r="O38" s="55"/>
      <c r="P38" s="55"/>
      <c r="Q38" s="60"/>
      <c r="R38" s="54">
        <v>-200</v>
      </c>
      <c r="S38" s="148"/>
      <c r="T38" s="53">
        <f t="shared" si="10"/>
        <v>0</v>
      </c>
      <c r="U38" s="54"/>
      <c r="V38" s="180"/>
      <c r="W38" s="59">
        <f t="shared" si="11"/>
        <v>-200</v>
      </c>
      <c r="X38" s="55"/>
      <c r="Y38" s="54"/>
      <c r="Z38" s="54"/>
      <c r="AA38" s="513">
        <v>-200</v>
      </c>
      <c r="AB38" s="326"/>
      <c r="AC38" s="1163"/>
      <c r="AD38" s="173"/>
      <c r="AE38" s="54"/>
      <c r="AF38" s="54"/>
      <c r="AG38" s="54"/>
      <c r="AH38" s="165"/>
      <c r="AI38" s="165"/>
      <c r="AJ38" s="326"/>
      <c r="AK38" s="148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2.75">
      <c r="A39" s="946">
        <v>3</v>
      </c>
      <c r="B39" s="140" t="s">
        <v>168</v>
      </c>
      <c r="C39" s="83">
        <f t="shared" si="6"/>
        <v>0</v>
      </c>
      <c r="D39" s="84"/>
      <c r="E39" s="84"/>
      <c r="F39" s="149"/>
      <c r="G39" s="85"/>
      <c r="H39" s="84"/>
      <c r="I39" s="83"/>
      <c r="J39" s="52">
        <f t="shared" si="2"/>
        <v>-8096</v>
      </c>
      <c r="K39" s="84"/>
      <c r="L39" s="84"/>
      <c r="M39" s="84"/>
      <c r="N39" s="84"/>
      <c r="O39" s="84"/>
      <c r="P39" s="84"/>
      <c r="Q39" s="149"/>
      <c r="R39" s="271">
        <v>-8200</v>
      </c>
      <c r="S39" s="150">
        <v>104</v>
      </c>
      <c r="T39" s="85">
        <f t="shared" si="10"/>
        <v>8200</v>
      </c>
      <c r="U39" s="271">
        <v>8096</v>
      </c>
      <c r="V39" s="180"/>
      <c r="W39" s="59">
        <f t="shared" si="11"/>
        <v>0</v>
      </c>
      <c r="X39" s="84"/>
      <c r="Y39" s="271"/>
      <c r="Z39" s="271"/>
      <c r="AA39" s="513"/>
      <c r="AB39" s="323"/>
      <c r="AC39" s="1162"/>
      <c r="AD39" s="339"/>
      <c r="AE39" s="271"/>
      <c r="AF39" s="271"/>
      <c r="AG39" s="271"/>
      <c r="AH39" s="247"/>
      <c r="AI39" s="247"/>
      <c r="AJ39" s="323"/>
      <c r="AK39" s="150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2.75">
      <c r="A40" s="1328">
        <v>3</v>
      </c>
      <c r="B40" s="700" t="s">
        <v>169</v>
      </c>
      <c r="C40" s="83">
        <f t="shared" si="6"/>
        <v>0</v>
      </c>
      <c r="D40" s="84"/>
      <c r="E40" s="84"/>
      <c r="F40" s="149"/>
      <c r="G40" s="85"/>
      <c r="H40" s="84"/>
      <c r="I40" s="83"/>
      <c r="J40" s="52">
        <f t="shared" si="2"/>
        <v>-65</v>
      </c>
      <c r="K40" s="84"/>
      <c r="L40" s="84"/>
      <c r="M40" s="84"/>
      <c r="N40" s="84"/>
      <c r="O40" s="84"/>
      <c r="P40" s="84"/>
      <c r="Q40" s="149"/>
      <c r="R40" s="271"/>
      <c r="S40" s="643">
        <v>-65</v>
      </c>
      <c r="T40" s="638">
        <f t="shared" si="10"/>
        <v>0</v>
      </c>
      <c r="U40" s="614">
        <v>65</v>
      </c>
      <c r="V40" s="180"/>
      <c r="W40" s="59"/>
      <c r="X40" s="84"/>
      <c r="Y40" s="271"/>
      <c r="Z40" s="271"/>
      <c r="AA40" s="513"/>
      <c r="AB40" s="323"/>
      <c r="AC40" s="1162"/>
      <c r="AD40" s="339"/>
      <c r="AE40" s="271"/>
      <c r="AF40" s="271"/>
      <c r="AG40" s="271"/>
      <c r="AH40" s="247"/>
      <c r="AI40" s="247"/>
      <c r="AJ40" s="323"/>
      <c r="AK40" s="150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2.75">
      <c r="A41" s="1126">
        <v>3</v>
      </c>
      <c r="B41" s="141" t="s">
        <v>154</v>
      </c>
      <c r="C41" s="83">
        <f t="shared" si="6"/>
        <v>0</v>
      </c>
      <c r="D41" s="84"/>
      <c r="E41" s="84"/>
      <c r="F41" s="149"/>
      <c r="G41" s="85"/>
      <c r="H41" s="84"/>
      <c r="I41" s="83"/>
      <c r="J41" s="837">
        <f t="shared" si="2"/>
        <v>6052</v>
      </c>
      <c r="K41" s="84"/>
      <c r="L41" s="84"/>
      <c r="M41" s="84"/>
      <c r="N41" s="84"/>
      <c r="O41" s="84"/>
      <c r="P41" s="84"/>
      <c r="Q41" s="149"/>
      <c r="R41" s="271"/>
      <c r="S41" s="286">
        <v>6052</v>
      </c>
      <c r="T41" s="779">
        <f t="shared" si="10"/>
        <v>200000</v>
      </c>
      <c r="U41" s="226">
        <v>193948</v>
      </c>
      <c r="V41" s="179"/>
      <c r="W41" s="86">
        <f t="shared" si="11"/>
        <v>200000</v>
      </c>
      <c r="X41" s="84"/>
      <c r="Y41" s="271">
        <v>200000</v>
      </c>
      <c r="Z41" s="271"/>
      <c r="AA41" s="513"/>
      <c r="AB41" s="323"/>
      <c r="AC41" s="1162"/>
      <c r="AD41" s="339"/>
      <c r="AE41" s="271"/>
      <c r="AF41" s="271"/>
      <c r="AG41" s="271"/>
      <c r="AH41" s="247"/>
      <c r="AI41" s="247"/>
      <c r="AJ41" s="323"/>
      <c r="AK41" s="150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12.75">
      <c r="A42" s="188">
        <v>3</v>
      </c>
      <c r="B42" s="141" t="s">
        <v>157</v>
      </c>
      <c r="C42" s="83">
        <f t="shared" si="6"/>
        <v>0</v>
      </c>
      <c r="D42" s="84"/>
      <c r="E42" s="84"/>
      <c r="F42" s="149"/>
      <c r="G42" s="85"/>
      <c r="H42" s="84"/>
      <c r="I42" s="83"/>
      <c r="J42" s="83">
        <f t="shared" si="2"/>
        <v>4500</v>
      </c>
      <c r="K42" s="84"/>
      <c r="L42" s="84"/>
      <c r="M42" s="84"/>
      <c r="N42" s="84"/>
      <c r="O42" s="84"/>
      <c r="P42" s="84"/>
      <c r="Q42" s="149"/>
      <c r="R42" s="271">
        <v>4500</v>
      </c>
      <c r="S42" s="150"/>
      <c r="T42" s="85">
        <f aca="true" t="shared" si="12" ref="T42:T57">S42+U42</f>
        <v>0</v>
      </c>
      <c r="U42" s="271"/>
      <c r="V42" s="179"/>
      <c r="W42" s="86">
        <f t="shared" si="11"/>
        <v>4500</v>
      </c>
      <c r="X42" s="84"/>
      <c r="Y42" s="271">
        <v>4500</v>
      </c>
      <c r="Z42" s="271"/>
      <c r="AA42" s="513"/>
      <c r="AB42" s="323"/>
      <c r="AC42" s="1162"/>
      <c r="AD42" s="339"/>
      <c r="AE42" s="271"/>
      <c r="AF42" s="271"/>
      <c r="AG42" s="271"/>
      <c r="AH42" s="247"/>
      <c r="AI42" s="247"/>
      <c r="AJ42" s="323"/>
      <c r="AK42" s="150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12.75">
      <c r="A43" s="44">
        <v>3</v>
      </c>
      <c r="B43" s="141" t="s">
        <v>158</v>
      </c>
      <c r="C43" s="83">
        <f t="shared" si="6"/>
        <v>0</v>
      </c>
      <c r="D43" s="84"/>
      <c r="E43" s="84"/>
      <c r="F43" s="149"/>
      <c r="G43" s="85"/>
      <c r="H43" s="84"/>
      <c r="I43" s="83"/>
      <c r="J43" s="83">
        <f t="shared" si="2"/>
        <v>180000</v>
      </c>
      <c r="K43" s="55">
        <f>L43+N43</f>
        <v>133333</v>
      </c>
      <c r="L43" s="55">
        <v>133333</v>
      </c>
      <c r="M43" s="55"/>
      <c r="N43" s="55"/>
      <c r="O43" s="55">
        <v>45333</v>
      </c>
      <c r="P43" s="55">
        <v>1334</v>
      </c>
      <c r="Q43" s="149"/>
      <c r="R43" s="271"/>
      <c r="S43" s="150"/>
      <c r="T43" s="85">
        <f t="shared" si="12"/>
        <v>0</v>
      </c>
      <c r="U43" s="271"/>
      <c r="V43" s="179"/>
      <c r="W43" s="86">
        <f t="shared" si="11"/>
        <v>180000</v>
      </c>
      <c r="X43" s="84">
        <v>180000</v>
      </c>
      <c r="Y43" s="271"/>
      <c r="Z43" s="271"/>
      <c r="AA43" s="513"/>
      <c r="AB43" s="323"/>
      <c r="AC43" s="1162"/>
      <c r="AD43" s="339">
        <v>133333</v>
      </c>
      <c r="AE43" s="271"/>
      <c r="AF43" s="271"/>
      <c r="AG43" s="271"/>
      <c r="AH43" s="247"/>
      <c r="AI43" s="247"/>
      <c r="AJ43" s="323"/>
      <c r="AK43" s="150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ht="12.75">
      <c r="A44" s="188">
        <v>3</v>
      </c>
      <c r="B44" s="141" t="s">
        <v>159</v>
      </c>
      <c r="C44" s="83">
        <f t="shared" si="6"/>
        <v>0</v>
      </c>
      <c r="D44" s="84"/>
      <c r="E44" s="84"/>
      <c r="F44" s="149"/>
      <c r="G44" s="85"/>
      <c r="H44" s="84"/>
      <c r="I44" s="83"/>
      <c r="J44" s="83">
        <f t="shared" si="2"/>
        <v>-66</v>
      </c>
      <c r="K44" s="84"/>
      <c r="L44" s="84"/>
      <c r="M44" s="84"/>
      <c r="N44" s="84"/>
      <c r="O44" s="84"/>
      <c r="P44" s="84"/>
      <c r="Q44" s="149"/>
      <c r="R44" s="271">
        <v>-66</v>
      </c>
      <c r="S44" s="150"/>
      <c r="T44" s="787">
        <f t="shared" si="12"/>
        <v>66</v>
      </c>
      <c r="U44" s="271">
        <v>66</v>
      </c>
      <c r="V44" s="179"/>
      <c r="W44" s="86">
        <f t="shared" si="11"/>
        <v>0</v>
      </c>
      <c r="X44" s="84"/>
      <c r="Y44" s="271"/>
      <c r="Z44" s="271"/>
      <c r="AA44" s="513"/>
      <c r="AB44" s="323"/>
      <c r="AC44" s="1162"/>
      <c r="AD44" s="339"/>
      <c r="AE44" s="271"/>
      <c r="AF44" s="271"/>
      <c r="AG44" s="271"/>
      <c r="AH44" s="247"/>
      <c r="AI44" s="247"/>
      <c r="AJ44" s="323"/>
      <c r="AK44" s="150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ht="12.75">
      <c r="A45" s="1125">
        <v>3</v>
      </c>
      <c r="B45" s="141" t="s">
        <v>160</v>
      </c>
      <c r="C45" s="83">
        <f t="shared" si="6"/>
        <v>0</v>
      </c>
      <c r="D45" s="84"/>
      <c r="E45" s="84"/>
      <c r="F45" s="149"/>
      <c r="G45" s="85"/>
      <c r="H45" s="84"/>
      <c r="I45" s="83"/>
      <c r="J45" s="83">
        <f t="shared" si="2"/>
        <v>0</v>
      </c>
      <c r="K45" s="84"/>
      <c r="L45" s="84"/>
      <c r="M45" s="84"/>
      <c r="N45" s="84"/>
      <c r="O45" s="84"/>
      <c r="P45" s="84"/>
      <c r="Q45" s="149"/>
      <c r="R45" s="271"/>
      <c r="S45" s="150"/>
      <c r="T45" s="85">
        <f t="shared" si="12"/>
        <v>268120</v>
      </c>
      <c r="U45" s="271">
        <v>268120</v>
      </c>
      <c r="V45" s="179"/>
      <c r="W45" s="86">
        <f t="shared" si="11"/>
        <v>268120</v>
      </c>
      <c r="X45" s="84">
        <v>268120</v>
      </c>
      <c r="Y45" s="271"/>
      <c r="Z45" s="271"/>
      <c r="AA45" s="513"/>
      <c r="AB45" s="323"/>
      <c r="AC45" s="1162"/>
      <c r="AD45" s="339"/>
      <c r="AE45" s="271"/>
      <c r="AF45" s="271"/>
      <c r="AG45" s="271"/>
      <c r="AH45" s="247"/>
      <c r="AI45" s="247"/>
      <c r="AJ45" s="323"/>
      <c r="AK45" s="150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ht="12.75">
      <c r="A46" s="1307">
        <v>1</v>
      </c>
      <c r="B46" s="1308" t="s">
        <v>161</v>
      </c>
      <c r="C46" s="837">
        <f t="shared" si="6"/>
        <v>0</v>
      </c>
      <c r="D46" s="869"/>
      <c r="E46" s="869"/>
      <c r="F46" s="870"/>
      <c r="G46" s="638"/>
      <c r="H46" s="869"/>
      <c r="I46" s="837"/>
      <c r="J46" s="837">
        <f t="shared" si="2"/>
        <v>-22764</v>
      </c>
      <c r="K46" s="869"/>
      <c r="L46" s="869"/>
      <c r="M46" s="869"/>
      <c r="N46" s="869"/>
      <c r="O46" s="869"/>
      <c r="P46" s="869"/>
      <c r="Q46" s="870"/>
      <c r="R46" s="838"/>
      <c r="S46" s="615">
        <v>-22764</v>
      </c>
      <c r="T46" s="638">
        <f t="shared" si="12"/>
        <v>0</v>
      </c>
      <c r="U46" s="838">
        <v>22764</v>
      </c>
      <c r="V46" s="179"/>
      <c r="W46" s="86">
        <f t="shared" si="11"/>
        <v>0</v>
      </c>
      <c r="X46" s="84"/>
      <c r="Y46" s="271"/>
      <c r="Z46" s="271"/>
      <c r="AA46" s="247"/>
      <c r="AB46" s="323"/>
      <c r="AC46" s="1162"/>
      <c r="AD46" s="339"/>
      <c r="AE46" s="271"/>
      <c r="AF46" s="271"/>
      <c r="AG46" s="271"/>
      <c r="AH46" s="247"/>
      <c r="AI46" s="247"/>
      <c r="AJ46" s="323"/>
      <c r="AK46" s="150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ht="12.75">
      <c r="A47" s="1126">
        <v>3</v>
      </c>
      <c r="B47" s="141" t="s">
        <v>162</v>
      </c>
      <c r="C47" s="83">
        <f t="shared" si="6"/>
        <v>0</v>
      </c>
      <c r="D47" s="84"/>
      <c r="E47" s="84"/>
      <c r="F47" s="149"/>
      <c r="G47" s="85"/>
      <c r="H47" s="84"/>
      <c r="I47" s="83"/>
      <c r="J47" s="839">
        <f t="shared" si="2"/>
        <v>10222</v>
      </c>
      <c r="K47" s="84"/>
      <c r="L47" s="84"/>
      <c r="M47" s="84"/>
      <c r="N47" s="84"/>
      <c r="O47" s="84"/>
      <c r="P47" s="84"/>
      <c r="Q47" s="149"/>
      <c r="R47" s="271"/>
      <c r="S47" s="150">
        <v>10222</v>
      </c>
      <c r="T47" s="753">
        <f t="shared" si="12"/>
        <v>63000</v>
      </c>
      <c r="U47" s="406">
        <v>52778</v>
      </c>
      <c r="V47" s="271"/>
      <c r="W47" s="253">
        <f t="shared" si="11"/>
        <v>63000</v>
      </c>
      <c r="X47" s="84"/>
      <c r="Y47" s="271">
        <v>63000</v>
      </c>
      <c r="Z47" s="271"/>
      <c r="AA47" s="271"/>
      <c r="AB47" s="271"/>
      <c r="AC47" s="84"/>
      <c r="AD47" s="339"/>
      <c r="AE47" s="271"/>
      <c r="AF47" s="271"/>
      <c r="AG47" s="271"/>
      <c r="AH47" s="247"/>
      <c r="AI47" s="247"/>
      <c r="AJ47" s="323"/>
      <c r="AK47" s="150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12.75">
      <c r="A48" s="1126">
        <v>3</v>
      </c>
      <c r="B48" s="141" t="s">
        <v>163</v>
      </c>
      <c r="C48" s="83">
        <f t="shared" si="6"/>
        <v>0</v>
      </c>
      <c r="D48" s="84"/>
      <c r="E48" s="84"/>
      <c r="F48" s="149"/>
      <c r="G48" s="85"/>
      <c r="H48" s="84"/>
      <c r="I48" s="83"/>
      <c r="J48" s="839">
        <f t="shared" si="2"/>
        <v>0</v>
      </c>
      <c r="K48" s="84"/>
      <c r="L48" s="84"/>
      <c r="M48" s="84"/>
      <c r="N48" s="84"/>
      <c r="O48" s="84"/>
      <c r="P48" s="611"/>
      <c r="Q48" s="855"/>
      <c r="R48" s="406"/>
      <c r="S48" s="693"/>
      <c r="T48" s="463">
        <f t="shared" si="12"/>
        <v>605</v>
      </c>
      <c r="U48" s="406">
        <v>605</v>
      </c>
      <c r="V48" s="443"/>
      <c r="W48" s="686">
        <f t="shared" si="11"/>
        <v>605</v>
      </c>
      <c r="X48" s="611">
        <v>535</v>
      </c>
      <c r="Y48" s="406"/>
      <c r="Z48" s="271"/>
      <c r="AA48" s="247">
        <v>70</v>
      </c>
      <c r="AB48" s="323"/>
      <c r="AC48" s="1162"/>
      <c r="AD48" s="339"/>
      <c r="AE48" s="271"/>
      <c r="AF48" s="271"/>
      <c r="AG48" s="271"/>
      <c r="AH48" s="247"/>
      <c r="AI48" s="247"/>
      <c r="AJ48" s="323"/>
      <c r="AK48" s="150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12.75">
      <c r="A49" s="1309">
        <v>3</v>
      </c>
      <c r="B49" s="1310" t="s">
        <v>164</v>
      </c>
      <c r="C49" s="83">
        <f t="shared" si="6"/>
        <v>0</v>
      </c>
      <c r="D49" s="84"/>
      <c r="E49" s="84"/>
      <c r="F49" s="149"/>
      <c r="G49" s="85"/>
      <c r="H49" s="84"/>
      <c r="I49" s="83"/>
      <c r="J49" s="839">
        <f t="shared" si="2"/>
        <v>0</v>
      </c>
      <c r="K49" s="84"/>
      <c r="L49" s="84"/>
      <c r="M49" s="84"/>
      <c r="N49" s="84"/>
      <c r="O49" s="84"/>
      <c r="P49" s="84"/>
      <c r="Q49" s="149"/>
      <c r="R49" s="271"/>
      <c r="S49" s="615"/>
      <c r="T49" s="463">
        <f t="shared" si="12"/>
        <v>0</v>
      </c>
      <c r="U49" s="838"/>
      <c r="V49" s="179"/>
      <c r="W49" s="86">
        <f t="shared" si="11"/>
        <v>0</v>
      </c>
      <c r="X49" s="84"/>
      <c r="Y49" s="271">
        <v>220</v>
      </c>
      <c r="Z49" s="271">
        <v>-220</v>
      </c>
      <c r="AA49" s="247"/>
      <c r="AB49" s="323"/>
      <c r="AC49" s="1162"/>
      <c r="AD49" s="339"/>
      <c r="AE49" s="271"/>
      <c r="AF49" s="271"/>
      <c r="AG49" s="271"/>
      <c r="AH49" s="247"/>
      <c r="AI49" s="247"/>
      <c r="AJ49" s="323"/>
      <c r="AK49" s="150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12.75">
      <c r="A50" s="1309">
        <v>3</v>
      </c>
      <c r="B50" s="1310" t="s">
        <v>165</v>
      </c>
      <c r="C50" s="83">
        <f t="shared" si="6"/>
        <v>0</v>
      </c>
      <c r="D50" s="84"/>
      <c r="E50" s="84"/>
      <c r="F50" s="149"/>
      <c r="G50" s="85"/>
      <c r="H50" s="84"/>
      <c r="I50" s="83"/>
      <c r="J50" s="839">
        <f t="shared" si="2"/>
        <v>0</v>
      </c>
      <c r="K50" s="84"/>
      <c r="L50" s="84"/>
      <c r="M50" s="84"/>
      <c r="N50" s="84"/>
      <c r="O50" s="84"/>
      <c r="P50" s="84"/>
      <c r="Q50" s="149"/>
      <c r="R50" s="271"/>
      <c r="S50" s="693"/>
      <c r="T50" s="463">
        <f t="shared" si="12"/>
        <v>30953</v>
      </c>
      <c r="U50" s="406">
        <v>30953</v>
      </c>
      <c r="V50" s="443"/>
      <c r="W50" s="686">
        <f t="shared" si="11"/>
        <v>30953</v>
      </c>
      <c r="X50" s="611"/>
      <c r="Y50" s="406"/>
      <c r="Z50" s="406">
        <v>30953</v>
      </c>
      <c r="AA50" s="514"/>
      <c r="AB50" s="865"/>
      <c r="AC50" s="1165"/>
      <c r="AD50" s="605"/>
      <c r="AE50" s="406"/>
      <c r="AF50" s="406"/>
      <c r="AG50" s="271"/>
      <c r="AH50" s="247"/>
      <c r="AI50" s="247"/>
      <c r="AJ50" s="323"/>
      <c r="AK50" s="150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12.75">
      <c r="A51" s="1307">
        <v>1</v>
      </c>
      <c r="B51" s="1325" t="s">
        <v>166</v>
      </c>
      <c r="C51" s="837">
        <f t="shared" si="6"/>
        <v>0</v>
      </c>
      <c r="D51" s="869"/>
      <c r="E51" s="869"/>
      <c r="F51" s="870"/>
      <c r="G51" s="638"/>
      <c r="H51" s="869"/>
      <c r="I51" s="837"/>
      <c r="J51" s="837">
        <f t="shared" si="2"/>
        <v>-14854</v>
      </c>
      <c r="K51" s="869"/>
      <c r="L51" s="869"/>
      <c r="M51" s="869"/>
      <c r="N51" s="869"/>
      <c r="O51" s="869"/>
      <c r="P51" s="869"/>
      <c r="Q51" s="870"/>
      <c r="R51" s="838"/>
      <c r="S51" s="615">
        <v>-14854</v>
      </c>
      <c r="T51" s="638">
        <f t="shared" si="12"/>
        <v>0</v>
      </c>
      <c r="U51" s="838">
        <v>14854</v>
      </c>
      <c r="V51" s="840"/>
      <c r="W51" s="637">
        <f t="shared" si="11"/>
        <v>0</v>
      </c>
      <c r="X51" s="869"/>
      <c r="Y51" s="838"/>
      <c r="Z51" s="838"/>
      <c r="AA51" s="641"/>
      <c r="AB51" s="1326"/>
      <c r="AC51" s="1327"/>
      <c r="AD51" s="871"/>
      <c r="AE51" s="838"/>
      <c r="AF51" s="838"/>
      <c r="AG51" s="838"/>
      <c r="AH51" s="641"/>
      <c r="AI51" s="641"/>
      <c r="AJ51" s="1326"/>
      <c r="AK51" s="615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2.75">
      <c r="A52" s="1126">
        <v>3</v>
      </c>
      <c r="B52" s="141" t="s">
        <v>167</v>
      </c>
      <c r="C52" s="83">
        <f t="shared" si="6"/>
        <v>0</v>
      </c>
      <c r="D52" s="84"/>
      <c r="E52" s="84"/>
      <c r="F52" s="149"/>
      <c r="G52" s="85"/>
      <c r="H52" s="84"/>
      <c r="I52" s="83"/>
      <c r="J52" s="839">
        <f t="shared" si="2"/>
        <v>0</v>
      </c>
      <c r="K52" s="84"/>
      <c r="L52" s="84"/>
      <c r="M52" s="84"/>
      <c r="N52" s="84"/>
      <c r="O52" s="84"/>
      <c r="P52" s="84"/>
      <c r="Q52" s="149"/>
      <c r="R52" s="271"/>
      <c r="S52" s="615"/>
      <c r="T52" s="85">
        <f t="shared" si="12"/>
        <v>300000</v>
      </c>
      <c r="U52" s="271">
        <v>300000</v>
      </c>
      <c r="V52" s="179"/>
      <c r="W52" s="86">
        <f t="shared" si="11"/>
        <v>300000</v>
      </c>
      <c r="X52" s="84">
        <v>300000</v>
      </c>
      <c r="Y52" s="271"/>
      <c r="Z52" s="271"/>
      <c r="AA52" s="247"/>
      <c r="AB52" s="323"/>
      <c r="AC52" s="1162"/>
      <c r="AD52" s="339"/>
      <c r="AE52" s="271"/>
      <c r="AF52" s="271"/>
      <c r="AG52" s="271"/>
      <c r="AH52" s="247"/>
      <c r="AI52" s="247"/>
      <c r="AJ52" s="323"/>
      <c r="AK52" s="150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3.5" thickBot="1">
      <c r="A53" s="1307">
        <v>1</v>
      </c>
      <c r="B53" s="1325" t="s">
        <v>170</v>
      </c>
      <c r="C53" s="83">
        <f t="shared" si="6"/>
        <v>0</v>
      </c>
      <c r="D53" s="84"/>
      <c r="E53" s="84"/>
      <c r="F53" s="149"/>
      <c r="G53" s="85"/>
      <c r="H53" s="84"/>
      <c r="I53" s="83"/>
      <c r="J53" s="837">
        <f t="shared" si="2"/>
        <v>-8100</v>
      </c>
      <c r="K53" s="84"/>
      <c r="L53" s="84"/>
      <c r="M53" s="84"/>
      <c r="N53" s="84"/>
      <c r="O53" s="84"/>
      <c r="P53" s="84"/>
      <c r="Q53" s="149"/>
      <c r="R53" s="271"/>
      <c r="S53" s="615">
        <v>-8100</v>
      </c>
      <c r="T53" s="463">
        <f t="shared" si="12"/>
        <v>0</v>
      </c>
      <c r="U53" s="838">
        <v>8100</v>
      </c>
      <c r="V53" s="179"/>
      <c r="W53" s="86">
        <f t="shared" si="11"/>
        <v>0</v>
      </c>
      <c r="X53" s="84"/>
      <c r="Y53" s="271"/>
      <c r="Z53" s="271"/>
      <c r="AA53" s="247"/>
      <c r="AB53" s="323"/>
      <c r="AC53" s="1162"/>
      <c r="AD53" s="339"/>
      <c r="AE53" s="271"/>
      <c r="AF53" s="271"/>
      <c r="AG53" s="271"/>
      <c r="AH53" s="247"/>
      <c r="AI53" s="247"/>
      <c r="AJ53" s="323"/>
      <c r="AK53" s="150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 hidden="1">
      <c r="A54" s="1309"/>
      <c r="B54" s="1324"/>
      <c r="C54" s="83">
        <f t="shared" si="6"/>
        <v>0</v>
      </c>
      <c r="D54" s="84"/>
      <c r="E54" s="84"/>
      <c r="F54" s="149"/>
      <c r="G54" s="85"/>
      <c r="H54" s="84"/>
      <c r="I54" s="83"/>
      <c r="J54" s="839">
        <f t="shared" si="2"/>
        <v>0</v>
      </c>
      <c r="K54" s="84"/>
      <c r="L54" s="84"/>
      <c r="M54" s="84"/>
      <c r="N54" s="84"/>
      <c r="O54" s="84"/>
      <c r="P54" s="84"/>
      <c r="Q54" s="149"/>
      <c r="R54" s="271"/>
      <c r="S54" s="615"/>
      <c r="T54" s="463">
        <f t="shared" si="12"/>
        <v>0</v>
      </c>
      <c r="U54" s="838"/>
      <c r="V54" s="179"/>
      <c r="W54" s="86">
        <f t="shared" si="11"/>
        <v>0</v>
      </c>
      <c r="X54" s="84"/>
      <c r="Y54" s="271"/>
      <c r="Z54" s="271"/>
      <c r="AA54" s="247"/>
      <c r="AB54" s="323"/>
      <c r="AC54" s="1162"/>
      <c r="AD54" s="339"/>
      <c r="AE54" s="271"/>
      <c r="AF54" s="271"/>
      <c r="AG54" s="271"/>
      <c r="AH54" s="247"/>
      <c r="AI54" s="247"/>
      <c r="AJ54" s="323"/>
      <c r="AK54" s="150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 hidden="1">
      <c r="A55" s="1309"/>
      <c r="B55" s="1324"/>
      <c r="C55" s="83">
        <f t="shared" si="6"/>
        <v>0</v>
      </c>
      <c r="D55" s="84"/>
      <c r="E55" s="84"/>
      <c r="F55" s="149"/>
      <c r="G55" s="85"/>
      <c r="H55" s="84"/>
      <c r="I55" s="83"/>
      <c r="J55" s="839">
        <f t="shared" si="2"/>
        <v>0</v>
      </c>
      <c r="K55" s="84"/>
      <c r="L55" s="84"/>
      <c r="M55" s="84"/>
      <c r="N55" s="84"/>
      <c r="O55" s="84"/>
      <c r="P55" s="84"/>
      <c r="Q55" s="149"/>
      <c r="R55" s="271"/>
      <c r="S55" s="615"/>
      <c r="T55" s="463">
        <f t="shared" si="12"/>
        <v>0</v>
      </c>
      <c r="U55" s="838"/>
      <c r="V55" s="179"/>
      <c r="W55" s="86">
        <f t="shared" si="11"/>
        <v>0</v>
      </c>
      <c r="X55" s="84"/>
      <c r="Y55" s="271"/>
      <c r="Z55" s="271"/>
      <c r="AA55" s="247"/>
      <c r="AB55" s="323"/>
      <c r="AC55" s="1162"/>
      <c r="AD55" s="339"/>
      <c r="AE55" s="271"/>
      <c r="AF55" s="271"/>
      <c r="AG55" s="271"/>
      <c r="AH55" s="247"/>
      <c r="AI55" s="247"/>
      <c r="AJ55" s="323"/>
      <c r="AK55" s="150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 hidden="1">
      <c r="A56" s="1309"/>
      <c r="B56" s="1324"/>
      <c r="C56" s="83">
        <f t="shared" si="6"/>
        <v>0</v>
      </c>
      <c r="D56" s="84"/>
      <c r="E56" s="84"/>
      <c r="F56" s="149"/>
      <c r="G56" s="85"/>
      <c r="H56" s="84"/>
      <c r="I56" s="83"/>
      <c r="J56" s="839">
        <f t="shared" si="2"/>
        <v>0</v>
      </c>
      <c r="K56" s="84"/>
      <c r="L56" s="84"/>
      <c r="M56" s="84"/>
      <c r="N56" s="84"/>
      <c r="O56" s="84"/>
      <c r="P56" s="84"/>
      <c r="Q56" s="149"/>
      <c r="R56" s="271"/>
      <c r="S56" s="615"/>
      <c r="T56" s="463">
        <f t="shared" si="12"/>
        <v>0</v>
      </c>
      <c r="U56" s="838"/>
      <c r="V56" s="179"/>
      <c r="W56" s="86">
        <f t="shared" si="11"/>
        <v>0</v>
      </c>
      <c r="X56" s="84"/>
      <c r="Y56" s="271"/>
      <c r="Z56" s="271"/>
      <c r="AA56" s="247"/>
      <c r="AB56" s="323"/>
      <c r="AC56" s="1162"/>
      <c r="AD56" s="339"/>
      <c r="AE56" s="271"/>
      <c r="AF56" s="271"/>
      <c r="AG56" s="271"/>
      <c r="AH56" s="247"/>
      <c r="AI56" s="247"/>
      <c r="AJ56" s="323"/>
      <c r="AK56" s="150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3.5" hidden="1" thickBot="1">
      <c r="A57" s="1126"/>
      <c r="B57" s="836"/>
      <c r="C57" s="83">
        <f t="shared" si="6"/>
        <v>0</v>
      </c>
      <c r="D57" s="84"/>
      <c r="E57" s="84"/>
      <c r="F57" s="149"/>
      <c r="G57" s="85"/>
      <c r="H57" s="84"/>
      <c r="I57" s="83"/>
      <c r="J57" s="839">
        <f t="shared" si="2"/>
        <v>0</v>
      </c>
      <c r="K57" s="84"/>
      <c r="L57" s="84"/>
      <c r="M57" s="84"/>
      <c r="N57" s="84"/>
      <c r="O57" s="84"/>
      <c r="P57" s="84"/>
      <c r="Q57" s="149"/>
      <c r="R57" s="271"/>
      <c r="S57" s="615"/>
      <c r="T57" s="463">
        <f t="shared" si="12"/>
        <v>0</v>
      </c>
      <c r="U57" s="838"/>
      <c r="V57" s="179"/>
      <c r="W57" s="86">
        <f t="shared" si="11"/>
        <v>0</v>
      </c>
      <c r="X57" s="84"/>
      <c r="Y57" s="271"/>
      <c r="Z57" s="271"/>
      <c r="AA57" s="247"/>
      <c r="AB57" s="323"/>
      <c r="AC57" s="1162"/>
      <c r="AD57" s="339"/>
      <c r="AE57" s="271"/>
      <c r="AF57" s="271"/>
      <c r="AG57" s="271"/>
      <c r="AH57" s="247"/>
      <c r="AI57" s="247"/>
      <c r="AJ57" s="323"/>
      <c r="AK57" s="150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3.5" thickBot="1">
      <c r="A58" s="96"/>
      <c r="B58" s="31" t="s">
        <v>34</v>
      </c>
      <c r="C58" s="76">
        <f t="shared" si="6"/>
        <v>1088</v>
      </c>
      <c r="D58" s="77">
        <f aca="true" t="shared" si="13" ref="D58:V58">SUM(D35:D57)</f>
        <v>0</v>
      </c>
      <c r="E58" s="77">
        <f>SUM(E35:E57)</f>
        <v>1088</v>
      </c>
      <c r="F58" s="117">
        <f>SUM(F35:F57)</f>
        <v>0</v>
      </c>
      <c r="G58" s="172">
        <f>SUM(G35:G57)</f>
        <v>0</v>
      </c>
      <c r="H58" s="77">
        <f>SUM(H35:H57)</f>
        <v>0</v>
      </c>
      <c r="I58" s="76">
        <f>SUM(I35:I57)</f>
        <v>0</v>
      </c>
      <c r="J58" s="76">
        <f t="shared" si="13"/>
        <v>494953</v>
      </c>
      <c r="K58" s="77">
        <f t="shared" si="13"/>
        <v>393537</v>
      </c>
      <c r="L58" s="77">
        <f t="shared" si="13"/>
        <v>393537</v>
      </c>
      <c r="M58" s="77"/>
      <c r="N58" s="77">
        <f t="shared" si="13"/>
        <v>0</v>
      </c>
      <c r="O58" s="77">
        <f t="shared" si="13"/>
        <v>133806</v>
      </c>
      <c r="P58" s="77">
        <f t="shared" si="13"/>
        <v>3938</v>
      </c>
      <c r="Q58" s="117">
        <f t="shared" si="13"/>
        <v>0</v>
      </c>
      <c r="R58" s="119">
        <f t="shared" si="13"/>
        <v>-6923</v>
      </c>
      <c r="S58" s="289">
        <f t="shared" si="13"/>
        <v>-29405</v>
      </c>
      <c r="T58" s="172">
        <f t="shared" si="13"/>
        <v>873901</v>
      </c>
      <c r="U58" s="119">
        <f t="shared" si="13"/>
        <v>903306</v>
      </c>
      <c r="V58" s="182">
        <f t="shared" si="13"/>
        <v>0</v>
      </c>
      <c r="W58" s="811">
        <f>U58+J58</f>
        <v>1398259</v>
      </c>
      <c r="X58" s="77">
        <f aca="true" t="shared" si="14" ref="X58:AC58">SUM(X35:X57)</f>
        <v>1098655</v>
      </c>
      <c r="Y58" s="119">
        <f t="shared" si="14"/>
        <v>269001</v>
      </c>
      <c r="Z58" s="119">
        <f t="shared" si="14"/>
        <v>30733</v>
      </c>
      <c r="AA58" s="119">
        <f t="shared" si="14"/>
        <v>-130</v>
      </c>
      <c r="AB58" s="119">
        <f t="shared" si="14"/>
        <v>0</v>
      </c>
      <c r="AC58" s="119">
        <f t="shared" si="14"/>
        <v>0</v>
      </c>
      <c r="AD58" s="338">
        <f aca="true" t="shared" si="15" ref="AD58:AK58">SUM(AD35:AD57)</f>
        <v>393537</v>
      </c>
      <c r="AE58" s="119">
        <f t="shared" si="15"/>
        <v>0</v>
      </c>
      <c r="AF58" s="119">
        <f t="shared" si="15"/>
        <v>0</v>
      </c>
      <c r="AG58" s="119">
        <f t="shared" si="15"/>
        <v>0</v>
      </c>
      <c r="AH58" s="246">
        <f t="shared" si="15"/>
        <v>0</v>
      </c>
      <c r="AI58" s="246">
        <f t="shared" si="15"/>
        <v>0</v>
      </c>
      <c r="AJ58" s="325">
        <f t="shared" si="15"/>
        <v>1281</v>
      </c>
      <c r="AK58" s="289">
        <f t="shared" si="15"/>
        <v>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>
      <c r="A59" s="82">
        <v>3</v>
      </c>
      <c r="B59" s="134" t="s">
        <v>171</v>
      </c>
      <c r="C59" s="846">
        <f t="shared" si="6"/>
        <v>0</v>
      </c>
      <c r="D59" s="847"/>
      <c r="E59" s="847"/>
      <c r="F59" s="848"/>
      <c r="G59" s="868"/>
      <c r="H59" s="847"/>
      <c r="I59" s="846"/>
      <c r="J59" s="846">
        <f aca="true" t="shared" si="16" ref="J59:J82">K59+O59+P59+Q59+R59+S59</f>
        <v>55000</v>
      </c>
      <c r="K59" s="1332">
        <f aca="true" t="shared" si="17" ref="K59:K64">L59+N59</f>
        <v>0</v>
      </c>
      <c r="L59" s="847"/>
      <c r="M59" s="90"/>
      <c r="N59" s="847"/>
      <c r="O59" s="847"/>
      <c r="P59" s="847"/>
      <c r="Q59" s="848"/>
      <c r="R59" s="849"/>
      <c r="S59" s="854">
        <v>55000</v>
      </c>
      <c r="T59" s="868">
        <f aca="true" t="shared" si="18" ref="T59:T81">S59+U59</f>
        <v>125000</v>
      </c>
      <c r="U59" s="849">
        <v>70000</v>
      </c>
      <c r="V59" s="850"/>
      <c r="W59" s="851">
        <f>J59+U59+V59</f>
        <v>125000</v>
      </c>
      <c r="X59" s="847"/>
      <c r="Y59" s="849">
        <v>125000</v>
      </c>
      <c r="Z59" s="849"/>
      <c r="AA59" s="863"/>
      <c r="AB59" s="864"/>
      <c r="AC59" s="1164"/>
      <c r="AD59" s="852"/>
      <c r="AE59" s="185"/>
      <c r="AF59" s="185"/>
      <c r="AG59" s="185"/>
      <c r="AH59" s="248"/>
      <c r="AI59" s="248"/>
      <c r="AJ59" s="327"/>
      <c r="AK59" s="153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>
      <c r="A60" s="1307">
        <v>1</v>
      </c>
      <c r="B60" s="1308" t="s">
        <v>172</v>
      </c>
      <c r="C60" s="839">
        <f t="shared" si="6"/>
        <v>0</v>
      </c>
      <c r="D60" s="611"/>
      <c r="E60" s="611"/>
      <c r="F60" s="855"/>
      <c r="G60" s="463"/>
      <c r="H60" s="611"/>
      <c r="I60" s="839"/>
      <c r="J60" s="839">
        <f t="shared" si="16"/>
        <v>-9796</v>
      </c>
      <c r="K60" s="463">
        <f t="shared" si="17"/>
        <v>0</v>
      </c>
      <c r="L60" s="611"/>
      <c r="M60" s="93"/>
      <c r="N60" s="611"/>
      <c r="O60" s="611"/>
      <c r="P60" s="611"/>
      <c r="Q60" s="855"/>
      <c r="R60" s="406"/>
      <c r="S60" s="615">
        <v>-9796</v>
      </c>
      <c r="T60" s="638">
        <f t="shared" si="18"/>
        <v>0</v>
      </c>
      <c r="U60" s="838">
        <v>9796</v>
      </c>
      <c r="V60" s="840"/>
      <c r="W60" s="637">
        <f aca="true" t="shared" si="19" ref="W60:W82">J60+U60+V60</f>
        <v>0</v>
      </c>
      <c r="X60" s="611"/>
      <c r="Y60" s="406"/>
      <c r="Z60" s="406"/>
      <c r="AA60" s="514"/>
      <c r="AB60" s="865"/>
      <c r="AC60" s="1165"/>
      <c r="AD60" s="605"/>
      <c r="AE60" s="186"/>
      <c r="AF60" s="186"/>
      <c r="AG60" s="186"/>
      <c r="AH60" s="249"/>
      <c r="AI60" s="249"/>
      <c r="AJ60" s="328"/>
      <c r="AK60" s="155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>
      <c r="A61" s="1125">
        <v>3</v>
      </c>
      <c r="B61" s="48" t="s">
        <v>173</v>
      </c>
      <c r="C61" s="839">
        <f t="shared" si="6"/>
        <v>0</v>
      </c>
      <c r="D61" s="611"/>
      <c r="E61" s="611"/>
      <c r="F61" s="855"/>
      <c r="G61" s="463"/>
      <c r="H61" s="611"/>
      <c r="I61" s="839"/>
      <c r="J61" s="839">
        <f t="shared" si="16"/>
        <v>11922</v>
      </c>
      <c r="K61" s="463">
        <f t="shared" si="17"/>
        <v>0</v>
      </c>
      <c r="L61" s="611"/>
      <c r="M61" s="93"/>
      <c r="N61" s="611"/>
      <c r="O61" s="611"/>
      <c r="P61" s="611"/>
      <c r="Q61" s="855"/>
      <c r="R61" s="406"/>
      <c r="S61" s="693">
        <v>11922</v>
      </c>
      <c r="T61" s="463">
        <f t="shared" si="18"/>
        <v>20100</v>
      </c>
      <c r="U61" s="406">
        <v>8178</v>
      </c>
      <c r="V61" s="443"/>
      <c r="W61" s="686">
        <f t="shared" si="19"/>
        <v>20100</v>
      </c>
      <c r="X61" s="611">
        <v>20100</v>
      </c>
      <c r="Y61" s="406"/>
      <c r="Z61" s="406"/>
      <c r="AA61" s="514"/>
      <c r="AB61" s="865"/>
      <c r="AC61" s="1165"/>
      <c r="AD61" s="463"/>
      <c r="AE61" s="186"/>
      <c r="AF61" s="186"/>
      <c r="AG61" s="186"/>
      <c r="AH61" s="249"/>
      <c r="AI61" s="249"/>
      <c r="AJ61" s="328"/>
      <c r="AK61" s="155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>
      <c r="A62" s="1126">
        <v>3</v>
      </c>
      <c r="B62" s="141" t="s">
        <v>174</v>
      </c>
      <c r="C62" s="839">
        <f t="shared" si="6"/>
        <v>0</v>
      </c>
      <c r="D62" s="611"/>
      <c r="E62" s="611"/>
      <c r="F62" s="855"/>
      <c r="G62" s="463"/>
      <c r="H62" s="611"/>
      <c r="I62" s="839"/>
      <c r="J62" s="839">
        <f t="shared" si="16"/>
        <v>-3000</v>
      </c>
      <c r="K62" s="463">
        <f t="shared" si="17"/>
        <v>0</v>
      </c>
      <c r="L62" s="611"/>
      <c r="M62" s="93"/>
      <c r="N62" s="611"/>
      <c r="O62" s="611"/>
      <c r="P62" s="611"/>
      <c r="Q62" s="855"/>
      <c r="R62" s="406">
        <v>-3000</v>
      </c>
      <c r="S62" s="693"/>
      <c r="T62" s="463">
        <f t="shared" si="18"/>
        <v>3000</v>
      </c>
      <c r="U62" s="406">
        <v>3000</v>
      </c>
      <c r="V62" s="443"/>
      <c r="W62" s="686">
        <f t="shared" si="19"/>
        <v>0</v>
      </c>
      <c r="X62" s="611"/>
      <c r="Y62" s="406"/>
      <c r="Z62" s="406"/>
      <c r="AA62" s="514"/>
      <c r="AB62" s="865"/>
      <c r="AC62" s="1165"/>
      <c r="AD62" s="463"/>
      <c r="AE62" s="186"/>
      <c r="AF62" s="186"/>
      <c r="AG62" s="186"/>
      <c r="AH62" s="249"/>
      <c r="AI62" s="249"/>
      <c r="AJ62" s="328"/>
      <c r="AK62" s="155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>
      <c r="A63" s="1307">
        <v>1</v>
      </c>
      <c r="B63" s="1325" t="s">
        <v>175</v>
      </c>
      <c r="C63" s="839">
        <f t="shared" si="6"/>
        <v>0</v>
      </c>
      <c r="D63" s="611"/>
      <c r="E63" s="611"/>
      <c r="F63" s="855"/>
      <c r="G63" s="463"/>
      <c r="H63" s="611"/>
      <c r="I63" s="839"/>
      <c r="J63" s="837">
        <f t="shared" si="16"/>
        <v>-6060</v>
      </c>
      <c r="K63" s="634">
        <f t="shared" si="17"/>
        <v>0</v>
      </c>
      <c r="L63" s="611"/>
      <c r="M63" s="93"/>
      <c r="N63" s="611"/>
      <c r="O63" s="611"/>
      <c r="P63" s="611"/>
      <c r="Q63" s="855"/>
      <c r="R63" s="406"/>
      <c r="S63" s="615">
        <v>-6060</v>
      </c>
      <c r="T63" s="638">
        <f t="shared" si="18"/>
        <v>0</v>
      </c>
      <c r="U63" s="838">
        <v>6060</v>
      </c>
      <c r="V63" s="840"/>
      <c r="W63" s="637">
        <f t="shared" si="19"/>
        <v>0</v>
      </c>
      <c r="X63" s="857"/>
      <c r="Y63" s="858"/>
      <c r="Z63" s="858"/>
      <c r="AA63" s="866"/>
      <c r="AB63" s="867"/>
      <c r="AC63" s="1166"/>
      <c r="AD63" s="463"/>
      <c r="AE63" s="186"/>
      <c r="AF63" s="186"/>
      <c r="AG63" s="186"/>
      <c r="AH63" s="249"/>
      <c r="AI63" s="249"/>
      <c r="AJ63" s="328"/>
      <c r="AK63" s="155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>
      <c r="A64" s="1307">
        <v>1</v>
      </c>
      <c r="B64" s="1325" t="s">
        <v>176</v>
      </c>
      <c r="C64" s="839">
        <f t="shared" si="6"/>
        <v>0</v>
      </c>
      <c r="D64" s="611"/>
      <c r="E64" s="611"/>
      <c r="F64" s="855"/>
      <c r="G64" s="463"/>
      <c r="H64" s="611"/>
      <c r="I64" s="839"/>
      <c r="J64" s="837">
        <f t="shared" si="16"/>
        <v>23467</v>
      </c>
      <c r="K64" s="869">
        <f t="shared" si="17"/>
        <v>0</v>
      </c>
      <c r="L64" s="611"/>
      <c r="M64" s="93"/>
      <c r="N64" s="857"/>
      <c r="O64" s="857"/>
      <c r="P64" s="857"/>
      <c r="Q64" s="862"/>
      <c r="R64" s="858"/>
      <c r="S64" s="615">
        <v>23467</v>
      </c>
      <c r="T64" s="638">
        <f t="shared" si="18"/>
        <v>0</v>
      </c>
      <c r="U64" s="838">
        <v>-23467</v>
      </c>
      <c r="V64" s="840"/>
      <c r="W64" s="637">
        <f t="shared" si="19"/>
        <v>0</v>
      </c>
      <c r="X64" s="857"/>
      <c r="Y64" s="858"/>
      <c r="Z64" s="858"/>
      <c r="AA64" s="866"/>
      <c r="AB64" s="867"/>
      <c r="AC64" s="1166"/>
      <c r="AD64" s="463"/>
      <c r="AE64" s="186"/>
      <c r="AF64" s="186"/>
      <c r="AG64" s="186"/>
      <c r="AH64" s="249"/>
      <c r="AI64" s="249"/>
      <c r="AJ64" s="328"/>
      <c r="AK64" s="155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2.75">
      <c r="A65" s="1307">
        <v>1</v>
      </c>
      <c r="B65" s="1325" t="s">
        <v>177</v>
      </c>
      <c r="C65" s="839">
        <f t="shared" si="6"/>
        <v>0</v>
      </c>
      <c r="D65" s="611"/>
      <c r="E65" s="611"/>
      <c r="F65" s="855"/>
      <c r="G65" s="463"/>
      <c r="H65" s="611"/>
      <c r="I65" s="839"/>
      <c r="J65" s="837">
        <f t="shared" si="16"/>
        <v>-343</v>
      </c>
      <c r="K65" s="869">
        <f aca="true" t="shared" si="20" ref="K65:K70">L65+N65</f>
        <v>0</v>
      </c>
      <c r="L65" s="611"/>
      <c r="M65" s="93"/>
      <c r="N65" s="857"/>
      <c r="O65" s="857"/>
      <c r="P65" s="857"/>
      <c r="Q65" s="862"/>
      <c r="R65" s="858"/>
      <c r="S65" s="615">
        <v>-343</v>
      </c>
      <c r="T65" s="638">
        <f t="shared" si="18"/>
        <v>0</v>
      </c>
      <c r="U65" s="838">
        <v>343</v>
      </c>
      <c r="V65" s="840"/>
      <c r="W65" s="637">
        <f t="shared" si="19"/>
        <v>0</v>
      </c>
      <c r="X65" s="857"/>
      <c r="Y65" s="858"/>
      <c r="Z65" s="858"/>
      <c r="AA65" s="866"/>
      <c r="AB65" s="867"/>
      <c r="AC65" s="1166"/>
      <c r="AD65" s="463"/>
      <c r="AE65" s="186"/>
      <c r="AF65" s="186"/>
      <c r="AG65" s="186"/>
      <c r="AH65" s="249"/>
      <c r="AI65" s="249"/>
      <c r="AJ65" s="328"/>
      <c r="AK65" s="155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2.75">
      <c r="A66" s="1126">
        <v>3</v>
      </c>
      <c r="B66" s="141" t="s">
        <v>178</v>
      </c>
      <c r="C66" s="839">
        <f t="shared" si="6"/>
        <v>0</v>
      </c>
      <c r="D66" s="611"/>
      <c r="E66" s="611"/>
      <c r="F66" s="855"/>
      <c r="G66" s="463"/>
      <c r="H66" s="611"/>
      <c r="I66" s="839"/>
      <c r="J66" s="839">
        <f t="shared" si="16"/>
        <v>0</v>
      </c>
      <c r="K66" s="611">
        <f t="shared" si="20"/>
        <v>0</v>
      </c>
      <c r="L66" s="611"/>
      <c r="M66" s="93"/>
      <c r="N66" s="857"/>
      <c r="O66" s="857"/>
      <c r="P66" s="857"/>
      <c r="Q66" s="862"/>
      <c r="R66" s="858"/>
      <c r="S66" s="860"/>
      <c r="T66" s="1301">
        <f t="shared" si="18"/>
        <v>38700</v>
      </c>
      <c r="U66" s="858">
        <v>38700</v>
      </c>
      <c r="V66" s="1302"/>
      <c r="W66" s="856">
        <f t="shared" si="19"/>
        <v>38700</v>
      </c>
      <c r="X66" s="857"/>
      <c r="Y66" s="858">
        <v>38700</v>
      </c>
      <c r="Z66" s="858"/>
      <c r="AA66" s="866"/>
      <c r="AB66" s="867"/>
      <c r="AC66" s="1166"/>
      <c r="AD66" s="463"/>
      <c r="AE66" s="186"/>
      <c r="AF66" s="186"/>
      <c r="AG66" s="186"/>
      <c r="AH66" s="249"/>
      <c r="AI66" s="249"/>
      <c r="AJ66" s="328"/>
      <c r="AK66" s="155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ht="12.75">
      <c r="A67" s="1126">
        <v>3</v>
      </c>
      <c r="B67" s="141" t="s">
        <v>179</v>
      </c>
      <c r="C67" s="839">
        <f t="shared" si="6"/>
        <v>0</v>
      </c>
      <c r="D67" s="611"/>
      <c r="E67" s="611"/>
      <c r="F67" s="855"/>
      <c r="G67" s="463"/>
      <c r="H67" s="611"/>
      <c r="I67" s="839"/>
      <c r="J67" s="839">
        <f t="shared" si="16"/>
        <v>3971</v>
      </c>
      <c r="K67" s="611">
        <f t="shared" si="20"/>
        <v>0</v>
      </c>
      <c r="L67" s="611"/>
      <c r="M67" s="93"/>
      <c r="N67" s="857"/>
      <c r="O67" s="857"/>
      <c r="P67" s="857"/>
      <c r="Q67" s="862"/>
      <c r="R67" s="858">
        <v>3971</v>
      </c>
      <c r="S67" s="860"/>
      <c r="T67" s="1301">
        <f t="shared" si="18"/>
        <v>0</v>
      </c>
      <c r="U67" s="858"/>
      <c r="V67" s="1302"/>
      <c r="W67" s="856">
        <f t="shared" si="19"/>
        <v>3971</v>
      </c>
      <c r="X67" s="857"/>
      <c r="Y67" s="858"/>
      <c r="Z67" s="858"/>
      <c r="AA67" s="866">
        <v>3971</v>
      </c>
      <c r="AB67" s="867"/>
      <c r="AC67" s="443"/>
      <c r="AD67" s="463"/>
      <c r="AE67" s="186"/>
      <c r="AF67" s="186"/>
      <c r="AG67" s="186"/>
      <c r="AH67" s="249"/>
      <c r="AI67" s="249"/>
      <c r="AJ67" s="328"/>
      <c r="AK67" s="155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2.75">
      <c r="A68" s="1126">
        <v>3</v>
      </c>
      <c r="B68" s="141" t="s">
        <v>180</v>
      </c>
      <c r="C68" s="839">
        <f t="shared" si="6"/>
        <v>0</v>
      </c>
      <c r="D68" s="611"/>
      <c r="E68" s="611"/>
      <c r="F68" s="855"/>
      <c r="G68" s="463"/>
      <c r="H68" s="611"/>
      <c r="I68" s="839"/>
      <c r="J68" s="839">
        <f t="shared" si="16"/>
        <v>-832</v>
      </c>
      <c r="K68" s="611">
        <f t="shared" si="20"/>
        <v>-106</v>
      </c>
      <c r="L68" s="611">
        <v>-106</v>
      </c>
      <c r="M68" s="93"/>
      <c r="N68" s="857"/>
      <c r="O68" s="857">
        <v>-36</v>
      </c>
      <c r="P68" s="857">
        <v>-1</v>
      </c>
      <c r="Q68" s="862"/>
      <c r="R68" s="858">
        <v>-689</v>
      </c>
      <c r="S68" s="860"/>
      <c r="T68" s="1301">
        <f t="shared" si="18"/>
        <v>0</v>
      </c>
      <c r="U68" s="858"/>
      <c r="V68" s="1302"/>
      <c r="W68" s="856">
        <f t="shared" si="19"/>
        <v>-832</v>
      </c>
      <c r="X68" s="857"/>
      <c r="Y68" s="858">
        <v>-832</v>
      </c>
      <c r="Z68" s="858"/>
      <c r="AA68" s="866"/>
      <c r="AB68" s="867"/>
      <c r="AC68" s="443"/>
      <c r="AD68" s="463">
        <v>-106</v>
      </c>
      <c r="AE68" s="186"/>
      <c r="AF68" s="186"/>
      <c r="AG68" s="186"/>
      <c r="AH68" s="249"/>
      <c r="AI68" s="249"/>
      <c r="AJ68" s="328"/>
      <c r="AK68" s="155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2.75">
      <c r="A69" s="1126">
        <v>3</v>
      </c>
      <c r="B69" s="141" t="s">
        <v>181</v>
      </c>
      <c r="C69" s="839">
        <f t="shared" si="6"/>
        <v>0</v>
      </c>
      <c r="D69" s="611"/>
      <c r="E69" s="611"/>
      <c r="F69" s="855"/>
      <c r="G69" s="463"/>
      <c r="H69" s="611"/>
      <c r="I69" s="839"/>
      <c r="J69" s="839">
        <f t="shared" si="16"/>
        <v>1326</v>
      </c>
      <c r="K69" s="611">
        <f t="shared" si="20"/>
        <v>982</v>
      </c>
      <c r="L69" s="611">
        <v>982</v>
      </c>
      <c r="M69" s="93"/>
      <c r="N69" s="857"/>
      <c r="O69" s="857">
        <v>334</v>
      </c>
      <c r="P69" s="857">
        <v>10</v>
      </c>
      <c r="Q69" s="862"/>
      <c r="R69" s="858"/>
      <c r="S69" s="860"/>
      <c r="T69" s="1301">
        <f t="shared" si="18"/>
        <v>0</v>
      </c>
      <c r="U69" s="858"/>
      <c r="V69" s="1302"/>
      <c r="W69" s="856">
        <f t="shared" si="19"/>
        <v>1326</v>
      </c>
      <c r="X69" s="857"/>
      <c r="Y69" s="858">
        <v>1326</v>
      </c>
      <c r="Z69" s="858"/>
      <c r="AA69" s="866"/>
      <c r="AB69" s="867"/>
      <c r="AC69" s="443"/>
      <c r="AD69" s="463">
        <v>982</v>
      </c>
      <c r="AE69" s="186"/>
      <c r="AF69" s="186"/>
      <c r="AG69" s="186"/>
      <c r="AH69" s="249"/>
      <c r="AI69" s="249"/>
      <c r="AJ69" s="328"/>
      <c r="AK69" s="155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ht="12.75">
      <c r="A70" s="1126">
        <v>3</v>
      </c>
      <c r="B70" s="141" t="s">
        <v>182</v>
      </c>
      <c r="C70" s="839">
        <f t="shared" si="6"/>
        <v>0</v>
      </c>
      <c r="D70" s="611"/>
      <c r="E70" s="611"/>
      <c r="F70" s="855"/>
      <c r="G70" s="463"/>
      <c r="H70" s="611"/>
      <c r="I70" s="839"/>
      <c r="J70" s="839">
        <f t="shared" si="16"/>
        <v>2850</v>
      </c>
      <c r="K70" s="611">
        <f t="shared" si="20"/>
        <v>0</v>
      </c>
      <c r="L70" s="611"/>
      <c r="M70" s="93"/>
      <c r="N70" s="857"/>
      <c r="O70" s="857"/>
      <c r="P70" s="857"/>
      <c r="Q70" s="862"/>
      <c r="R70" s="858">
        <v>2850</v>
      </c>
      <c r="S70" s="615"/>
      <c r="T70" s="463">
        <f t="shared" si="18"/>
        <v>0</v>
      </c>
      <c r="U70" s="838"/>
      <c r="V70" s="1302"/>
      <c r="W70" s="856">
        <f t="shared" si="19"/>
        <v>2850</v>
      </c>
      <c r="X70" s="857"/>
      <c r="Y70" s="858"/>
      <c r="Z70" s="858">
        <v>2850</v>
      </c>
      <c r="AA70" s="866"/>
      <c r="AB70" s="867"/>
      <c r="AC70" s="443"/>
      <c r="AD70" s="463"/>
      <c r="AE70" s="186"/>
      <c r="AF70" s="186"/>
      <c r="AG70" s="186"/>
      <c r="AH70" s="249"/>
      <c r="AI70" s="249"/>
      <c r="AJ70" s="328"/>
      <c r="AK70" s="155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2.75">
      <c r="A71" s="1126">
        <v>3</v>
      </c>
      <c r="B71" s="141" t="s">
        <v>183</v>
      </c>
      <c r="C71" s="839">
        <f t="shared" si="6"/>
        <v>0</v>
      </c>
      <c r="D71" s="611"/>
      <c r="E71" s="611"/>
      <c r="F71" s="855"/>
      <c r="G71" s="463"/>
      <c r="H71" s="611"/>
      <c r="I71" s="839"/>
      <c r="J71" s="839">
        <f t="shared" si="16"/>
        <v>0</v>
      </c>
      <c r="K71" s="611">
        <f>L71+N71</f>
        <v>131</v>
      </c>
      <c r="L71" s="611">
        <v>131</v>
      </c>
      <c r="M71" s="93"/>
      <c r="N71" s="857"/>
      <c r="O71" s="857">
        <v>45</v>
      </c>
      <c r="P71" s="857">
        <v>1</v>
      </c>
      <c r="Q71" s="862"/>
      <c r="R71" s="858">
        <v>-177</v>
      </c>
      <c r="S71" s="860"/>
      <c r="T71" s="1301">
        <f t="shared" si="18"/>
        <v>0</v>
      </c>
      <c r="U71" s="858"/>
      <c r="V71" s="1302"/>
      <c r="W71" s="856">
        <f t="shared" si="19"/>
        <v>0</v>
      </c>
      <c r="X71" s="857"/>
      <c r="Y71" s="858">
        <v>177</v>
      </c>
      <c r="Z71" s="858"/>
      <c r="AA71" s="406"/>
      <c r="AB71" s="867"/>
      <c r="AC71" s="443">
        <v>-177</v>
      </c>
      <c r="AD71" s="463">
        <v>131</v>
      </c>
      <c r="AE71" s="186"/>
      <c r="AF71" s="186"/>
      <c r="AG71" s="186"/>
      <c r="AH71" s="249"/>
      <c r="AI71" s="249"/>
      <c r="AJ71" s="328"/>
      <c r="AK71" s="155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ht="12.75">
      <c r="A72" s="1307">
        <v>1</v>
      </c>
      <c r="B72" s="1325" t="s">
        <v>184</v>
      </c>
      <c r="C72" s="839">
        <f t="shared" si="6"/>
        <v>0</v>
      </c>
      <c r="D72" s="611"/>
      <c r="E72" s="611"/>
      <c r="F72" s="855"/>
      <c r="G72" s="463"/>
      <c r="H72" s="611"/>
      <c r="I72" s="839"/>
      <c r="J72" s="837">
        <f t="shared" si="16"/>
        <v>21000</v>
      </c>
      <c r="K72" s="869">
        <f aca="true" t="shared" si="21" ref="K72:K82">L72+N72</f>
        <v>0</v>
      </c>
      <c r="L72" s="869"/>
      <c r="M72" s="93"/>
      <c r="N72" s="857"/>
      <c r="O72" s="857"/>
      <c r="P72" s="857"/>
      <c r="Q72" s="862"/>
      <c r="R72" s="858"/>
      <c r="S72" s="615">
        <v>21000</v>
      </c>
      <c r="T72" s="638">
        <f t="shared" si="18"/>
        <v>0</v>
      </c>
      <c r="U72" s="838">
        <v>-21000</v>
      </c>
      <c r="V72" s="840"/>
      <c r="W72" s="637">
        <f t="shared" si="19"/>
        <v>0</v>
      </c>
      <c r="X72" s="857"/>
      <c r="Y72" s="858"/>
      <c r="Z72" s="858"/>
      <c r="AA72" s="406"/>
      <c r="AB72" s="867"/>
      <c r="AC72" s="443"/>
      <c r="AD72" s="463"/>
      <c r="AE72" s="186"/>
      <c r="AF72" s="186"/>
      <c r="AG72" s="186"/>
      <c r="AH72" s="249"/>
      <c r="AI72" s="249"/>
      <c r="AJ72" s="328"/>
      <c r="AK72" s="155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ht="12.75">
      <c r="A73" s="1307">
        <v>1</v>
      </c>
      <c r="B73" s="1325" t="s">
        <v>185</v>
      </c>
      <c r="C73" s="839">
        <f t="shared" si="6"/>
        <v>0</v>
      </c>
      <c r="D73" s="611"/>
      <c r="E73" s="611"/>
      <c r="F73" s="855"/>
      <c r="G73" s="463"/>
      <c r="H73" s="611"/>
      <c r="I73" s="839"/>
      <c r="J73" s="837">
        <f t="shared" si="16"/>
        <v>-7227</v>
      </c>
      <c r="K73" s="869">
        <f t="shared" si="21"/>
        <v>0</v>
      </c>
      <c r="L73" s="869"/>
      <c r="M73" s="93"/>
      <c r="N73" s="857"/>
      <c r="O73" s="857"/>
      <c r="P73" s="857"/>
      <c r="Q73" s="862"/>
      <c r="R73" s="858"/>
      <c r="S73" s="615">
        <v>-7227</v>
      </c>
      <c r="T73" s="638">
        <f t="shared" si="18"/>
        <v>0</v>
      </c>
      <c r="U73" s="838">
        <v>7227</v>
      </c>
      <c r="V73" s="840"/>
      <c r="W73" s="637">
        <f t="shared" si="19"/>
        <v>0</v>
      </c>
      <c r="X73" s="857"/>
      <c r="Y73" s="858"/>
      <c r="Z73" s="858"/>
      <c r="AA73" s="406"/>
      <c r="AB73" s="867"/>
      <c r="AC73" s="443"/>
      <c r="AD73" s="463"/>
      <c r="AE73" s="186"/>
      <c r="AF73" s="186"/>
      <c r="AG73" s="186"/>
      <c r="AH73" s="249"/>
      <c r="AI73" s="249"/>
      <c r="AJ73" s="328"/>
      <c r="AK73" s="155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ht="12.75">
      <c r="A74" s="1307">
        <v>1</v>
      </c>
      <c r="B74" s="1325" t="s">
        <v>186</v>
      </c>
      <c r="C74" s="839">
        <f t="shared" si="6"/>
        <v>0</v>
      </c>
      <c r="D74" s="611"/>
      <c r="E74" s="611"/>
      <c r="F74" s="855"/>
      <c r="G74" s="463"/>
      <c r="H74" s="611"/>
      <c r="I74" s="839"/>
      <c r="J74" s="837">
        <f t="shared" si="16"/>
        <v>-300</v>
      </c>
      <c r="K74" s="869">
        <f t="shared" si="21"/>
        <v>0</v>
      </c>
      <c r="L74" s="869"/>
      <c r="M74" s="93"/>
      <c r="N74" s="857"/>
      <c r="O74" s="857"/>
      <c r="P74" s="857"/>
      <c r="Q74" s="862"/>
      <c r="R74" s="858"/>
      <c r="S74" s="615">
        <v>-300</v>
      </c>
      <c r="T74" s="638">
        <f t="shared" si="18"/>
        <v>0</v>
      </c>
      <c r="U74" s="838">
        <v>300</v>
      </c>
      <c r="V74" s="840"/>
      <c r="W74" s="637">
        <f t="shared" si="19"/>
        <v>0</v>
      </c>
      <c r="X74" s="857"/>
      <c r="Y74" s="858"/>
      <c r="Z74" s="858"/>
      <c r="AA74" s="406"/>
      <c r="AB74" s="867"/>
      <c r="AC74" s="443"/>
      <c r="AD74" s="463"/>
      <c r="AE74" s="186"/>
      <c r="AF74" s="186"/>
      <c r="AG74" s="186"/>
      <c r="AH74" s="249"/>
      <c r="AI74" s="249"/>
      <c r="AJ74" s="328"/>
      <c r="AK74" s="155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ht="12.75">
      <c r="A75" s="1126">
        <v>3</v>
      </c>
      <c r="B75" s="141" t="s">
        <v>187</v>
      </c>
      <c r="C75" s="839">
        <f t="shared" si="6"/>
        <v>0</v>
      </c>
      <c r="D75" s="611"/>
      <c r="E75" s="611"/>
      <c r="F75" s="855"/>
      <c r="G75" s="463"/>
      <c r="H75" s="611"/>
      <c r="I75" s="839"/>
      <c r="J75" s="839">
        <f t="shared" si="16"/>
        <v>4015</v>
      </c>
      <c r="K75" s="611">
        <f t="shared" si="21"/>
        <v>0</v>
      </c>
      <c r="L75" s="611"/>
      <c r="M75" s="93"/>
      <c r="N75" s="857"/>
      <c r="O75" s="857"/>
      <c r="P75" s="857"/>
      <c r="Q75" s="862"/>
      <c r="R75" s="858">
        <v>4015</v>
      </c>
      <c r="S75" s="615"/>
      <c r="T75" s="463">
        <f t="shared" si="18"/>
        <v>0</v>
      </c>
      <c r="U75" s="838"/>
      <c r="V75" s="1302"/>
      <c r="W75" s="856">
        <f t="shared" si="19"/>
        <v>4015</v>
      </c>
      <c r="X75" s="857"/>
      <c r="Y75" s="858"/>
      <c r="Z75" s="858"/>
      <c r="AA75" s="406">
        <v>4015</v>
      </c>
      <c r="AB75" s="867"/>
      <c r="AC75" s="443"/>
      <c r="AD75" s="463"/>
      <c r="AE75" s="186"/>
      <c r="AF75" s="186"/>
      <c r="AG75" s="186"/>
      <c r="AH75" s="249"/>
      <c r="AI75" s="249"/>
      <c r="AJ75" s="328"/>
      <c r="AK75" s="155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ht="12.75">
      <c r="A76" s="1126">
        <v>3</v>
      </c>
      <c r="B76" s="141" t="s">
        <v>188</v>
      </c>
      <c r="C76" s="839">
        <f t="shared" si="6"/>
        <v>0</v>
      </c>
      <c r="D76" s="611"/>
      <c r="E76" s="611"/>
      <c r="F76" s="855"/>
      <c r="G76" s="463"/>
      <c r="H76" s="611"/>
      <c r="I76" s="839"/>
      <c r="J76" s="839">
        <f t="shared" si="16"/>
        <v>0</v>
      </c>
      <c r="K76" s="611">
        <f t="shared" si="21"/>
        <v>0</v>
      </c>
      <c r="L76" s="611"/>
      <c r="M76" s="93"/>
      <c r="N76" s="857"/>
      <c r="O76" s="857"/>
      <c r="P76" s="857"/>
      <c r="Q76" s="862"/>
      <c r="R76" s="858"/>
      <c r="S76" s="615"/>
      <c r="T76" s="463">
        <f t="shared" si="18"/>
        <v>3123</v>
      </c>
      <c r="U76" s="406">
        <v>3123</v>
      </c>
      <c r="V76" s="1302"/>
      <c r="W76" s="856">
        <f t="shared" si="19"/>
        <v>3123</v>
      </c>
      <c r="X76" s="857"/>
      <c r="Y76" s="858"/>
      <c r="Z76" s="858"/>
      <c r="AA76" s="406">
        <v>3123</v>
      </c>
      <c r="AB76" s="867"/>
      <c r="AC76" s="443"/>
      <c r="AD76" s="463"/>
      <c r="AE76" s="186"/>
      <c r="AF76" s="186"/>
      <c r="AG76" s="186"/>
      <c r="AH76" s="249"/>
      <c r="AI76" s="249"/>
      <c r="AJ76" s="328"/>
      <c r="AK76" s="155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2.75">
      <c r="A77" s="1307">
        <v>1</v>
      </c>
      <c r="B77" s="1325" t="s">
        <v>189</v>
      </c>
      <c r="C77" s="839">
        <f t="shared" si="6"/>
        <v>0</v>
      </c>
      <c r="D77" s="611"/>
      <c r="E77" s="611"/>
      <c r="F77" s="855"/>
      <c r="G77" s="463"/>
      <c r="H77" s="611"/>
      <c r="I77" s="839"/>
      <c r="J77" s="837">
        <f t="shared" si="16"/>
        <v>-1250</v>
      </c>
      <c r="K77" s="869">
        <f t="shared" si="21"/>
        <v>0</v>
      </c>
      <c r="L77" s="611"/>
      <c r="M77" s="93"/>
      <c r="N77" s="857"/>
      <c r="O77" s="857"/>
      <c r="P77" s="857"/>
      <c r="Q77" s="862"/>
      <c r="R77" s="858"/>
      <c r="S77" s="615">
        <v>-1250</v>
      </c>
      <c r="T77" s="638">
        <f t="shared" si="18"/>
        <v>0</v>
      </c>
      <c r="U77" s="838">
        <v>1250</v>
      </c>
      <c r="V77" s="1302"/>
      <c r="W77" s="856">
        <f t="shared" si="19"/>
        <v>0</v>
      </c>
      <c r="X77" s="857"/>
      <c r="Y77" s="858"/>
      <c r="Z77" s="858"/>
      <c r="AA77" s="406"/>
      <c r="AB77" s="867"/>
      <c r="AC77" s="443"/>
      <c r="AD77" s="463"/>
      <c r="AE77" s="186"/>
      <c r="AF77" s="186"/>
      <c r="AG77" s="186"/>
      <c r="AH77" s="249"/>
      <c r="AI77" s="249"/>
      <c r="AJ77" s="328"/>
      <c r="AK77" s="155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ht="12.75">
      <c r="A78" s="1307">
        <v>1</v>
      </c>
      <c r="B78" s="1325" t="s">
        <v>190</v>
      </c>
      <c r="C78" s="839">
        <f t="shared" si="6"/>
        <v>0</v>
      </c>
      <c r="D78" s="611"/>
      <c r="E78" s="611"/>
      <c r="F78" s="855"/>
      <c r="G78" s="463"/>
      <c r="H78" s="611"/>
      <c r="I78" s="839"/>
      <c r="J78" s="837">
        <f t="shared" si="16"/>
        <v>-700</v>
      </c>
      <c r="K78" s="869">
        <f t="shared" si="21"/>
        <v>0</v>
      </c>
      <c r="L78" s="611"/>
      <c r="M78" s="93"/>
      <c r="N78" s="857"/>
      <c r="O78" s="857"/>
      <c r="P78" s="857"/>
      <c r="Q78" s="862"/>
      <c r="R78" s="858"/>
      <c r="S78" s="615">
        <v>-700</v>
      </c>
      <c r="T78" s="638">
        <f t="shared" si="18"/>
        <v>0</v>
      </c>
      <c r="U78" s="838">
        <v>700</v>
      </c>
      <c r="V78" s="1302"/>
      <c r="W78" s="856">
        <f t="shared" si="19"/>
        <v>0</v>
      </c>
      <c r="X78" s="857"/>
      <c r="Y78" s="858"/>
      <c r="Z78" s="858"/>
      <c r="AA78" s="406"/>
      <c r="AB78" s="867"/>
      <c r="AC78" s="443"/>
      <c r="AD78" s="463"/>
      <c r="AE78" s="186"/>
      <c r="AF78" s="186"/>
      <c r="AG78" s="186"/>
      <c r="AH78" s="249"/>
      <c r="AI78" s="249"/>
      <c r="AJ78" s="328"/>
      <c r="AK78" s="155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ht="12.75">
      <c r="A79" s="1126">
        <v>3</v>
      </c>
      <c r="B79" s="141" t="s">
        <v>191</v>
      </c>
      <c r="C79" s="839">
        <f t="shared" si="6"/>
        <v>0</v>
      </c>
      <c r="D79" s="611"/>
      <c r="E79" s="611"/>
      <c r="F79" s="855"/>
      <c r="G79" s="463"/>
      <c r="H79" s="611"/>
      <c r="I79" s="839"/>
      <c r="J79" s="839">
        <f t="shared" si="16"/>
        <v>3000</v>
      </c>
      <c r="K79" s="611">
        <f t="shared" si="21"/>
        <v>0</v>
      </c>
      <c r="L79" s="611"/>
      <c r="M79" s="93"/>
      <c r="N79" s="857"/>
      <c r="O79" s="857"/>
      <c r="P79" s="857"/>
      <c r="Q79" s="862"/>
      <c r="R79" s="858">
        <v>3000</v>
      </c>
      <c r="S79" s="615"/>
      <c r="T79" s="463">
        <f t="shared" si="18"/>
        <v>-3000</v>
      </c>
      <c r="U79" s="406">
        <v>-3000</v>
      </c>
      <c r="V79" s="1302"/>
      <c r="W79" s="856">
        <f t="shared" si="19"/>
        <v>0</v>
      </c>
      <c r="X79" s="857"/>
      <c r="Y79" s="858"/>
      <c r="Z79" s="858"/>
      <c r="AA79" s="406"/>
      <c r="AB79" s="867"/>
      <c r="AC79" s="443"/>
      <c r="AD79" s="463"/>
      <c r="AE79" s="186"/>
      <c r="AF79" s="186"/>
      <c r="AG79" s="186"/>
      <c r="AH79" s="249"/>
      <c r="AI79" s="249"/>
      <c r="AJ79" s="328"/>
      <c r="AK79" s="155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ht="12.75">
      <c r="A80" s="1125">
        <v>3</v>
      </c>
      <c r="B80" s="48" t="s">
        <v>192</v>
      </c>
      <c r="C80" s="839">
        <f t="shared" si="6"/>
        <v>0</v>
      </c>
      <c r="D80" s="611"/>
      <c r="E80" s="611"/>
      <c r="F80" s="855"/>
      <c r="G80" s="463"/>
      <c r="H80" s="611"/>
      <c r="I80" s="839"/>
      <c r="J80" s="839">
        <f t="shared" si="16"/>
        <v>-20000</v>
      </c>
      <c r="K80" s="611">
        <f t="shared" si="21"/>
        <v>0</v>
      </c>
      <c r="L80" s="611"/>
      <c r="M80" s="93"/>
      <c r="N80" s="857"/>
      <c r="O80" s="857"/>
      <c r="P80" s="857"/>
      <c r="Q80" s="862"/>
      <c r="R80" s="858">
        <v>-20000</v>
      </c>
      <c r="S80" s="615"/>
      <c r="T80" s="463">
        <f t="shared" si="18"/>
        <v>20000</v>
      </c>
      <c r="U80" s="406">
        <v>20000</v>
      </c>
      <c r="V80" s="1302"/>
      <c r="W80" s="856">
        <f t="shared" si="19"/>
        <v>0</v>
      </c>
      <c r="X80" s="857"/>
      <c r="Y80" s="858"/>
      <c r="Z80" s="858"/>
      <c r="AA80" s="406"/>
      <c r="AB80" s="867"/>
      <c r="AC80" s="443"/>
      <c r="AD80" s="463"/>
      <c r="AE80" s="186"/>
      <c r="AF80" s="186"/>
      <c r="AG80" s="186"/>
      <c r="AH80" s="249"/>
      <c r="AI80" s="249"/>
      <c r="AJ80" s="328"/>
      <c r="AK80" s="155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ht="13.5" thickBot="1">
      <c r="A81" s="1125">
        <v>3</v>
      </c>
      <c r="B81" s="48" t="s">
        <v>193</v>
      </c>
      <c r="C81" s="839">
        <f t="shared" si="6"/>
        <v>0</v>
      </c>
      <c r="D81" s="611"/>
      <c r="E81" s="611"/>
      <c r="F81" s="855"/>
      <c r="G81" s="463"/>
      <c r="H81" s="611"/>
      <c r="I81" s="839"/>
      <c r="J81" s="839">
        <f t="shared" si="16"/>
        <v>0</v>
      </c>
      <c r="K81" s="611">
        <f t="shared" si="21"/>
        <v>0</v>
      </c>
      <c r="L81" s="611"/>
      <c r="M81" s="93"/>
      <c r="N81" s="857"/>
      <c r="O81" s="857"/>
      <c r="P81" s="857"/>
      <c r="Q81" s="862"/>
      <c r="R81" s="858"/>
      <c r="S81" s="860"/>
      <c r="T81" s="1301">
        <f t="shared" si="18"/>
        <v>136500</v>
      </c>
      <c r="U81" s="858">
        <v>136500</v>
      </c>
      <c r="V81" s="1302"/>
      <c r="W81" s="856">
        <f t="shared" si="19"/>
        <v>136500</v>
      </c>
      <c r="X81" s="857">
        <v>136500</v>
      </c>
      <c r="Y81" s="858"/>
      <c r="Z81" s="858"/>
      <c r="AA81" s="866"/>
      <c r="AB81" s="867"/>
      <c r="AC81" s="443"/>
      <c r="AD81" s="463"/>
      <c r="AE81" s="186"/>
      <c r="AF81" s="186"/>
      <c r="AG81" s="186"/>
      <c r="AH81" s="249"/>
      <c r="AI81" s="249"/>
      <c r="AJ81" s="328"/>
      <c r="AK81" s="155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ht="13.5" customHeight="1" hidden="1" thickBot="1">
      <c r="A82" s="1130"/>
      <c r="B82" s="836"/>
      <c r="C82" s="839">
        <f t="shared" si="6"/>
        <v>0</v>
      </c>
      <c r="D82" s="611"/>
      <c r="E82" s="611"/>
      <c r="F82" s="855"/>
      <c r="G82" s="463"/>
      <c r="H82" s="611"/>
      <c r="I82" s="839"/>
      <c r="J82" s="839">
        <f t="shared" si="16"/>
        <v>0</v>
      </c>
      <c r="K82" s="611">
        <f t="shared" si="21"/>
        <v>0</v>
      </c>
      <c r="L82" s="611"/>
      <c r="M82" s="93"/>
      <c r="N82" s="857"/>
      <c r="O82" s="857"/>
      <c r="P82" s="857"/>
      <c r="Q82" s="862"/>
      <c r="R82" s="858"/>
      <c r="S82" s="615"/>
      <c r="T82" s="638">
        <f>S82+U82</f>
        <v>0</v>
      </c>
      <c r="U82" s="838"/>
      <c r="V82" s="1302"/>
      <c r="W82" s="856">
        <f t="shared" si="19"/>
        <v>0</v>
      </c>
      <c r="X82" s="857"/>
      <c r="Y82" s="858"/>
      <c r="Z82" s="858"/>
      <c r="AA82" s="866"/>
      <c r="AB82" s="867"/>
      <c r="AC82" s="1166"/>
      <c r="AD82" s="859"/>
      <c r="AE82" s="186"/>
      <c r="AF82" s="186"/>
      <c r="AG82" s="186"/>
      <c r="AH82" s="249"/>
      <c r="AI82" s="249"/>
      <c r="AJ82" s="328"/>
      <c r="AK82" s="155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8" ht="13.5" thickBot="1">
      <c r="A83" s="1128"/>
      <c r="B83" s="31" t="s">
        <v>35</v>
      </c>
      <c r="C83" s="71">
        <f t="shared" si="6"/>
        <v>0</v>
      </c>
      <c r="D83" s="71">
        <f aca="true" t="shared" si="22" ref="D83:X83">SUM(D59:D82)</f>
        <v>0</v>
      </c>
      <c r="E83" s="71">
        <f>SUM(E59:E82)</f>
        <v>0</v>
      </c>
      <c r="F83" s="116">
        <f>SUM(F59:F82)</f>
        <v>0</v>
      </c>
      <c r="G83" s="74">
        <f>SUM(G59:G82)</f>
        <v>0</v>
      </c>
      <c r="H83" s="71">
        <f t="shared" si="22"/>
        <v>0</v>
      </c>
      <c r="I83" s="71">
        <f t="shared" si="22"/>
        <v>0</v>
      </c>
      <c r="J83" s="71">
        <f t="shared" si="22"/>
        <v>77043</v>
      </c>
      <c r="K83" s="71">
        <f t="shared" si="22"/>
        <v>1007</v>
      </c>
      <c r="L83" s="71">
        <f t="shared" si="22"/>
        <v>1007</v>
      </c>
      <c r="M83" s="71"/>
      <c r="N83" s="71">
        <f t="shared" si="22"/>
        <v>0</v>
      </c>
      <c r="O83" s="71">
        <f t="shared" si="22"/>
        <v>343</v>
      </c>
      <c r="P83" s="71">
        <f t="shared" si="22"/>
        <v>10</v>
      </c>
      <c r="Q83" s="116">
        <f t="shared" si="22"/>
        <v>0</v>
      </c>
      <c r="R83" s="73">
        <f t="shared" si="22"/>
        <v>-10030</v>
      </c>
      <c r="S83" s="97">
        <f t="shared" si="22"/>
        <v>85713</v>
      </c>
      <c r="T83" s="79">
        <f t="shared" si="22"/>
        <v>343423</v>
      </c>
      <c r="U83" s="73">
        <f t="shared" si="22"/>
        <v>257710</v>
      </c>
      <c r="V83" s="151">
        <f t="shared" si="22"/>
        <v>0</v>
      </c>
      <c r="W83" s="74">
        <f t="shared" si="22"/>
        <v>334753</v>
      </c>
      <c r="X83" s="72">
        <f t="shared" si="22"/>
        <v>156600</v>
      </c>
      <c r="Y83" s="73">
        <f>SUM(Y59:Y82)</f>
        <v>164371</v>
      </c>
      <c r="Z83" s="73">
        <f>SUM(Z59:Z82)</f>
        <v>2850</v>
      </c>
      <c r="AA83" s="73">
        <f>SUM(AA59:AA82)</f>
        <v>11109</v>
      </c>
      <c r="AB83" s="73">
        <f>SUM(AB59:AB82)</f>
        <v>0</v>
      </c>
      <c r="AC83" s="73">
        <f>SUM(AC59:AC82)</f>
        <v>-177</v>
      </c>
      <c r="AD83" s="79">
        <f aca="true" t="shared" si="23" ref="AD83:AK83">SUM(AD59:AD82)</f>
        <v>1007</v>
      </c>
      <c r="AE83" s="73">
        <f t="shared" si="23"/>
        <v>0</v>
      </c>
      <c r="AF83" s="73">
        <f t="shared" si="23"/>
        <v>0</v>
      </c>
      <c r="AG83" s="73">
        <f t="shared" si="23"/>
        <v>0</v>
      </c>
      <c r="AH83" s="73">
        <f t="shared" si="23"/>
        <v>0</v>
      </c>
      <c r="AI83" s="73">
        <f t="shared" si="23"/>
        <v>0</v>
      </c>
      <c r="AJ83" s="151">
        <f t="shared" si="23"/>
        <v>0</v>
      </c>
      <c r="AK83" s="97">
        <f t="shared" si="23"/>
        <v>0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.75">
      <c r="A84" s="82">
        <v>3</v>
      </c>
      <c r="B84" s="141" t="s">
        <v>201</v>
      </c>
      <c r="C84" s="89">
        <f t="shared" si="6"/>
        <v>0</v>
      </c>
      <c r="D84" s="90"/>
      <c r="E84" s="90"/>
      <c r="F84" s="152"/>
      <c r="G84" s="91"/>
      <c r="H84" s="90"/>
      <c r="I84" s="89"/>
      <c r="J84" s="839">
        <f aca="true" t="shared" si="24" ref="J84:J117">K84+O84+P84+Q84+R84+S84</f>
        <v>9284</v>
      </c>
      <c r="K84" s="847">
        <f aca="true" t="shared" si="25" ref="K84:K117">L84+N84</f>
        <v>0</v>
      </c>
      <c r="L84" s="90"/>
      <c r="M84" s="90"/>
      <c r="N84" s="90"/>
      <c r="O84" s="90"/>
      <c r="P84" s="90"/>
      <c r="Q84" s="152"/>
      <c r="R84" s="849">
        <v>9284</v>
      </c>
      <c r="S84" s="854"/>
      <c r="T84" s="868">
        <f aca="true" t="shared" si="26" ref="T84:T116">S84+U84</f>
        <v>0</v>
      </c>
      <c r="U84" s="849"/>
      <c r="V84" s="444"/>
      <c r="W84" s="686">
        <f>J84+U84</f>
        <v>9284</v>
      </c>
      <c r="X84" s="847"/>
      <c r="Y84" s="849">
        <v>9284</v>
      </c>
      <c r="Z84" s="849"/>
      <c r="AA84" s="863"/>
      <c r="AB84" s="327"/>
      <c r="AC84" s="1167"/>
      <c r="AD84" s="340"/>
      <c r="AE84" s="185"/>
      <c r="AF84" s="185"/>
      <c r="AG84" s="185"/>
      <c r="AH84" s="248"/>
      <c r="AI84" s="248"/>
      <c r="AJ84" s="327"/>
      <c r="AK84" s="153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2.75">
      <c r="A85" s="188">
        <v>3</v>
      </c>
      <c r="B85" s="141" t="s">
        <v>202</v>
      </c>
      <c r="C85" s="92">
        <f t="shared" si="6"/>
        <v>21039</v>
      </c>
      <c r="D85" s="99"/>
      <c r="E85" s="613">
        <v>21039</v>
      </c>
      <c r="F85" s="181"/>
      <c r="G85" s="100"/>
      <c r="H85" s="99"/>
      <c r="I85" s="98"/>
      <c r="J85" s="839">
        <f t="shared" si="24"/>
        <v>40641</v>
      </c>
      <c r="K85" s="613">
        <f t="shared" si="25"/>
        <v>0</v>
      </c>
      <c r="L85" s="99"/>
      <c r="M85" s="99"/>
      <c r="N85" s="99"/>
      <c r="O85" s="99"/>
      <c r="P85" s="99"/>
      <c r="Q85" s="181"/>
      <c r="R85" s="380">
        <v>29730</v>
      </c>
      <c r="S85" s="695">
        <v>10911</v>
      </c>
      <c r="T85" s="379">
        <f t="shared" si="26"/>
        <v>16126</v>
      </c>
      <c r="U85" s="380">
        <v>5215</v>
      </c>
      <c r="V85" s="444"/>
      <c r="W85" s="931">
        <f aca="true" t="shared" si="27" ref="W85:W92">J85+U85</f>
        <v>45856</v>
      </c>
      <c r="X85" s="613"/>
      <c r="Y85" s="380">
        <v>45856</v>
      </c>
      <c r="Z85" s="380"/>
      <c r="AA85" s="938"/>
      <c r="AB85" s="329"/>
      <c r="AC85" s="1168"/>
      <c r="AD85" s="342"/>
      <c r="AE85" s="290"/>
      <c r="AF85" s="290"/>
      <c r="AG85" s="290"/>
      <c r="AH85" s="291"/>
      <c r="AI85" s="291"/>
      <c r="AJ85" s="1378">
        <v>24752</v>
      </c>
      <c r="AK85" s="292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2.75">
      <c r="A86" s="1125">
        <v>3</v>
      </c>
      <c r="B86" s="141" t="s">
        <v>203</v>
      </c>
      <c r="C86" s="92">
        <f t="shared" si="6"/>
        <v>0</v>
      </c>
      <c r="D86" s="99"/>
      <c r="E86" s="613"/>
      <c r="F86" s="181"/>
      <c r="G86" s="100"/>
      <c r="H86" s="99"/>
      <c r="I86" s="98"/>
      <c r="J86" s="839">
        <f t="shared" si="24"/>
        <v>57626</v>
      </c>
      <c r="K86" s="613">
        <f t="shared" si="25"/>
        <v>38982</v>
      </c>
      <c r="L86" s="613">
        <v>38982</v>
      </c>
      <c r="M86" s="613"/>
      <c r="N86" s="99"/>
      <c r="O86" s="613">
        <v>13254</v>
      </c>
      <c r="P86" s="613">
        <v>390</v>
      </c>
      <c r="Q86" s="613"/>
      <c r="R86" s="380">
        <v>5000</v>
      </c>
      <c r="S86" s="695"/>
      <c r="T86" s="379">
        <f t="shared" si="26"/>
        <v>0</v>
      </c>
      <c r="U86" s="380"/>
      <c r="V86" s="444"/>
      <c r="W86" s="686">
        <f t="shared" si="27"/>
        <v>57626</v>
      </c>
      <c r="X86" s="613">
        <v>57626</v>
      </c>
      <c r="Y86" s="380"/>
      <c r="Z86" s="380"/>
      <c r="AA86" s="938"/>
      <c r="AB86" s="329"/>
      <c r="AC86" s="1168"/>
      <c r="AD86" s="937">
        <v>38982</v>
      </c>
      <c r="AE86" s="290"/>
      <c r="AF86" s="290"/>
      <c r="AG86" s="290"/>
      <c r="AH86" s="291"/>
      <c r="AI86" s="291"/>
      <c r="AJ86" s="1378"/>
      <c r="AK86" s="292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.75">
      <c r="A87" s="188">
        <v>3</v>
      </c>
      <c r="B87" s="141" t="s">
        <v>204</v>
      </c>
      <c r="C87" s="92">
        <f t="shared" si="6"/>
        <v>0</v>
      </c>
      <c r="D87" s="99"/>
      <c r="E87" s="613"/>
      <c r="F87" s="181"/>
      <c r="G87" s="100"/>
      <c r="H87" s="99"/>
      <c r="I87" s="98"/>
      <c r="J87" s="839">
        <f t="shared" si="24"/>
        <v>14400</v>
      </c>
      <c r="K87" s="613">
        <f t="shared" si="25"/>
        <v>0</v>
      </c>
      <c r="L87" s="99"/>
      <c r="M87" s="99"/>
      <c r="N87" s="99"/>
      <c r="O87" s="99"/>
      <c r="P87" s="99"/>
      <c r="Q87" s="181"/>
      <c r="R87" s="380">
        <v>14400</v>
      </c>
      <c r="S87" s="643"/>
      <c r="T87" s="379">
        <f t="shared" si="26"/>
        <v>0</v>
      </c>
      <c r="U87" s="614"/>
      <c r="V87" s="444"/>
      <c r="W87" s="686">
        <f>J87+U87</f>
        <v>14400</v>
      </c>
      <c r="X87" s="613"/>
      <c r="Y87" s="380">
        <v>14400</v>
      </c>
      <c r="Z87" s="380"/>
      <c r="AA87" s="938"/>
      <c r="AB87" s="329"/>
      <c r="AC87" s="1168"/>
      <c r="AD87" s="342"/>
      <c r="AE87" s="290"/>
      <c r="AF87" s="290"/>
      <c r="AG87" s="290"/>
      <c r="AH87" s="291"/>
      <c r="AI87" s="291"/>
      <c r="AJ87" s="1378"/>
      <c r="AK87" s="292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2.75">
      <c r="A88" s="1125">
        <v>3</v>
      </c>
      <c r="B88" s="141" t="s">
        <v>205</v>
      </c>
      <c r="C88" s="92">
        <f t="shared" si="6"/>
        <v>0</v>
      </c>
      <c r="D88" s="99"/>
      <c r="E88" s="613"/>
      <c r="F88" s="181"/>
      <c r="G88" s="100"/>
      <c r="H88" s="99"/>
      <c r="I88" s="98"/>
      <c r="J88" s="861">
        <f t="shared" si="24"/>
        <v>1746</v>
      </c>
      <c r="K88" s="613">
        <f t="shared" si="25"/>
        <v>0</v>
      </c>
      <c r="L88" s="613"/>
      <c r="M88" s="613"/>
      <c r="N88" s="613"/>
      <c r="O88" s="99"/>
      <c r="P88" s="99"/>
      <c r="Q88" s="181"/>
      <c r="R88" s="1345">
        <v>1746</v>
      </c>
      <c r="S88" s="1346"/>
      <c r="T88" s="379">
        <f t="shared" si="26"/>
        <v>0</v>
      </c>
      <c r="U88" s="380"/>
      <c r="V88" s="444"/>
      <c r="W88" s="686">
        <f>J88+U88</f>
        <v>1746</v>
      </c>
      <c r="X88" s="613"/>
      <c r="Y88" s="380"/>
      <c r="Z88" s="380"/>
      <c r="AA88" s="938">
        <v>1746</v>
      </c>
      <c r="AB88" s="329"/>
      <c r="AC88" s="1168"/>
      <c r="AD88" s="342"/>
      <c r="AE88" s="290"/>
      <c r="AF88" s="290"/>
      <c r="AG88" s="290"/>
      <c r="AH88" s="291"/>
      <c r="AI88" s="291"/>
      <c r="AJ88" s="1378"/>
      <c r="AK88" s="292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2.75">
      <c r="A89" s="1307">
        <v>1</v>
      </c>
      <c r="B89" s="1308" t="s">
        <v>206</v>
      </c>
      <c r="C89" s="935">
        <f t="shared" si="6"/>
        <v>0</v>
      </c>
      <c r="D89" s="947"/>
      <c r="E89" s="634"/>
      <c r="F89" s="950"/>
      <c r="G89" s="1355"/>
      <c r="H89" s="947"/>
      <c r="I89" s="1356"/>
      <c r="J89" s="837">
        <f t="shared" si="24"/>
        <v>12500</v>
      </c>
      <c r="K89" s="634">
        <f t="shared" si="25"/>
        <v>0</v>
      </c>
      <c r="L89" s="634"/>
      <c r="M89" s="634"/>
      <c r="N89" s="634"/>
      <c r="O89" s="947"/>
      <c r="P89" s="947"/>
      <c r="Q89" s="950"/>
      <c r="R89" s="1347"/>
      <c r="S89" s="643">
        <v>12500</v>
      </c>
      <c r="T89" s="616">
        <f t="shared" si="26"/>
        <v>0</v>
      </c>
      <c r="U89" s="614">
        <v>-12500</v>
      </c>
      <c r="V89" s="945"/>
      <c r="W89" s="637">
        <f>J89+U89</f>
        <v>0</v>
      </c>
      <c r="X89" s="634"/>
      <c r="Y89" s="614"/>
      <c r="Z89" s="380"/>
      <c r="AA89" s="291"/>
      <c r="AB89" s="329"/>
      <c r="AC89" s="1168"/>
      <c r="AD89" s="342"/>
      <c r="AE89" s="290"/>
      <c r="AF89" s="290"/>
      <c r="AG89" s="290"/>
      <c r="AH89" s="291"/>
      <c r="AI89" s="291"/>
      <c r="AJ89" s="1378"/>
      <c r="AK89" s="292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.75">
      <c r="A90" s="188">
        <v>3</v>
      </c>
      <c r="B90" s="141" t="s">
        <v>207</v>
      </c>
      <c r="C90" s="92">
        <f t="shared" si="6"/>
        <v>0</v>
      </c>
      <c r="D90" s="99"/>
      <c r="E90" s="1349"/>
      <c r="F90" s="181"/>
      <c r="G90" s="100"/>
      <c r="H90" s="99"/>
      <c r="I90" s="98"/>
      <c r="J90" s="861">
        <f t="shared" si="24"/>
        <v>-450</v>
      </c>
      <c r="K90" s="613">
        <f t="shared" si="25"/>
        <v>0</v>
      </c>
      <c r="L90" s="613"/>
      <c r="M90" s="613"/>
      <c r="N90" s="613"/>
      <c r="O90" s="99"/>
      <c r="P90" s="99"/>
      <c r="Q90" s="181"/>
      <c r="R90" s="380">
        <v>-450</v>
      </c>
      <c r="S90" s="695"/>
      <c r="T90" s="379">
        <f t="shared" si="26"/>
        <v>450</v>
      </c>
      <c r="U90" s="380">
        <v>450</v>
      </c>
      <c r="V90" s="444"/>
      <c r="W90" s="686">
        <f>J90+U90</f>
        <v>0</v>
      </c>
      <c r="X90" s="613"/>
      <c r="Y90" s="380"/>
      <c r="Z90" s="380"/>
      <c r="AA90" s="938"/>
      <c r="AB90" s="329"/>
      <c r="AC90" s="1168"/>
      <c r="AD90" s="342"/>
      <c r="AE90" s="290"/>
      <c r="AF90" s="290"/>
      <c r="AG90" s="290"/>
      <c r="AH90" s="291"/>
      <c r="AI90" s="291"/>
      <c r="AJ90" s="1378"/>
      <c r="AK90" s="292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2.75">
      <c r="A91" s="188">
        <v>3</v>
      </c>
      <c r="B91" s="141" t="s">
        <v>208</v>
      </c>
      <c r="C91" s="1372">
        <f t="shared" si="6"/>
        <v>-21039</v>
      </c>
      <c r="D91" s="99"/>
      <c r="E91" s="1360">
        <v>-21039</v>
      </c>
      <c r="F91" s="1362"/>
      <c r="G91" s="1366"/>
      <c r="H91" s="1361"/>
      <c r="I91" s="1367"/>
      <c r="J91" s="1368">
        <f t="shared" si="24"/>
        <v>-40641</v>
      </c>
      <c r="K91" s="1360">
        <f t="shared" si="25"/>
        <v>0</v>
      </c>
      <c r="L91" s="1360"/>
      <c r="M91" s="1360"/>
      <c r="N91" s="1360"/>
      <c r="O91" s="1361"/>
      <c r="P91" s="1361"/>
      <c r="Q91" s="1362"/>
      <c r="R91" s="1358">
        <v>-29730</v>
      </c>
      <c r="S91" s="1363">
        <v>-10911</v>
      </c>
      <c r="T91" s="1369">
        <f t="shared" si="26"/>
        <v>-16126</v>
      </c>
      <c r="U91" s="1358">
        <v>-5215</v>
      </c>
      <c r="V91" s="1370"/>
      <c r="W91" s="1371">
        <f t="shared" si="27"/>
        <v>-45856</v>
      </c>
      <c r="X91" s="1360"/>
      <c r="Y91" s="1358">
        <v>-45856</v>
      </c>
      <c r="Z91" s="290"/>
      <c r="AA91" s="293"/>
      <c r="AB91" s="330"/>
      <c r="AC91" s="1169"/>
      <c r="AD91" s="343"/>
      <c r="AE91" s="290"/>
      <c r="AF91" s="290"/>
      <c r="AG91" s="290"/>
      <c r="AH91" s="293"/>
      <c r="AI91" s="293"/>
      <c r="AJ91" s="1395">
        <v>-24752</v>
      </c>
      <c r="AK91" s="292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.75">
      <c r="A92" s="1307">
        <v>1</v>
      </c>
      <c r="B92" s="1325" t="s">
        <v>209</v>
      </c>
      <c r="C92" s="92">
        <f t="shared" si="6"/>
        <v>0</v>
      </c>
      <c r="D92" s="99"/>
      <c r="E92" s="1349"/>
      <c r="F92" s="181"/>
      <c r="G92" s="100"/>
      <c r="H92" s="99"/>
      <c r="I92" s="98"/>
      <c r="J92" s="837">
        <f t="shared" si="24"/>
        <v>400</v>
      </c>
      <c r="K92" s="634">
        <f t="shared" si="25"/>
        <v>0</v>
      </c>
      <c r="L92" s="634"/>
      <c r="M92" s="634"/>
      <c r="N92" s="634"/>
      <c r="O92" s="947"/>
      <c r="P92" s="947"/>
      <c r="Q92" s="950"/>
      <c r="R92" s="1347"/>
      <c r="S92" s="643">
        <v>400</v>
      </c>
      <c r="T92" s="616">
        <f t="shared" si="26"/>
        <v>0</v>
      </c>
      <c r="U92" s="614">
        <v>-400</v>
      </c>
      <c r="V92" s="945"/>
      <c r="W92" s="637">
        <f t="shared" si="27"/>
        <v>0</v>
      </c>
      <c r="X92" s="613"/>
      <c r="Y92" s="290"/>
      <c r="Z92" s="290"/>
      <c r="AA92" s="291"/>
      <c r="AB92" s="329"/>
      <c r="AC92" s="1168"/>
      <c r="AD92" s="342"/>
      <c r="AE92" s="290"/>
      <c r="AF92" s="290"/>
      <c r="AG92" s="290"/>
      <c r="AH92" s="291"/>
      <c r="AI92" s="291"/>
      <c r="AJ92" s="1378"/>
      <c r="AK92" s="292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2.75">
      <c r="A93" s="1307">
        <v>1</v>
      </c>
      <c r="B93" s="1325" t="s">
        <v>210</v>
      </c>
      <c r="C93" s="92">
        <f t="shared" si="6"/>
        <v>0</v>
      </c>
      <c r="D93" s="93"/>
      <c r="E93" s="93"/>
      <c r="F93" s="154"/>
      <c r="G93" s="94"/>
      <c r="H93" s="93"/>
      <c r="I93" s="92"/>
      <c r="J93" s="837">
        <f t="shared" si="24"/>
        <v>-4556</v>
      </c>
      <c r="K93" s="634">
        <f t="shared" si="25"/>
        <v>0</v>
      </c>
      <c r="L93" s="634"/>
      <c r="M93" s="634"/>
      <c r="N93" s="634"/>
      <c r="O93" s="869"/>
      <c r="P93" s="869"/>
      <c r="Q93" s="1335"/>
      <c r="R93" s="1336"/>
      <c r="S93" s="615">
        <v>-4556</v>
      </c>
      <c r="T93" s="638">
        <f t="shared" si="26"/>
        <v>0</v>
      </c>
      <c r="U93" s="838">
        <v>4556</v>
      </c>
      <c r="V93" s="840"/>
      <c r="W93" s="637">
        <f aca="true" t="shared" si="28" ref="W93:W117">J93+U93</f>
        <v>0</v>
      </c>
      <c r="X93" s="611"/>
      <c r="Y93" s="406"/>
      <c r="Z93" s="186"/>
      <c r="AA93" s="249"/>
      <c r="AB93" s="328"/>
      <c r="AC93" s="1170"/>
      <c r="AD93" s="605"/>
      <c r="AE93" s="186"/>
      <c r="AF93" s="186"/>
      <c r="AG93" s="186"/>
      <c r="AH93" s="249"/>
      <c r="AI93" s="249"/>
      <c r="AJ93" s="865"/>
      <c r="AK93" s="155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.75">
      <c r="A94" s="188">
        <v>3</v>
      </c>
      <c r="B94" s="141" t="s">
        <v>211</v>
      </c>
      <c r="C94" s="92">
        <f t="shared" si="6"/>
        <v>21039</v>
      </c>
      <c r="D94" s="93"/>
      <c r="E94" s="611">
        <v>21039</v>
      </c>
      <c r="F94" s="154"/>
      <c r="G94" s="94"/>
      <c r="H94" s="93"/>
      <c r="I94" s="92"/>
      <c r="J94" s="861">
        <f t="shared" si="24"/>
        <v>40641</v>
      </c>
      <c r="K94" s="613">
        <f t="shared" si="25"/>
        <v>0</v>
      </c>
      <c r="L94" s="613"/>
      <c r="M94" s="613"/>
      <c r="N94" s="613"/>
      <c r="O94" s="93"/>
      <c r="P94" s="93"/>
      <c r="Q94" s="154"/>
      <c r="R94" s="406">
        <v>29730</v>
      </c>
      <c r="S94" s="693">
        <v>10911</v>
      </c>
      <c r="T94" s="463">
        <f t="shared" si="26"/>
        <v>16126</v>
      </c>
      <c r="U94" s="406">
        <v>5215</v>
      </c>
      <c r="V94" s="443"/>
      <c r="W94" s="686">
        <f t="shared" si="28"/>
        <v>45856</v>
      </c>
      <c r="X94" s="611"/>
      <c r="Y94" s="406">
        <v>45856</v>
      </c>
      <c r="Z94" s="186"/>
      <c r="AA94" s="249"/>
      <c r="AB94" s="328"/>
      <c r="AC94" s="1170"/>
      <c r="AD94" s="341"/>
      <c r="AE94" s="186"/>
      <c r="AF94" s="186"/>
      <c r="AG94" s="186"/>
      <c r="AH94" s="249"/>
      <c r="AI94" s="249"/>
      <c r="AJ94" s="865">
        <v>24752</v>
      </c>
      <c r="AK94" s="155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2.75">
      <c r="A95" s="1307">
        <v>1</v>
      </c>
      <c r="B95" s="1325" t="s">
        <v>212</v>
      </c>
      <c r="C95" s="159">
        <f t="shared" si="6"/>
        <v>0</v>
      </c>
      <c r="D95" s="160"/>
      <c r="E95" s="160"/>
      <c r="F95" s="156"/>
      <c r="G95" s="162"/>
      <c r="H95" s="160"/>
      <c r="I95" s="159"/>
      <c r="J95" s="944">
        <f t="shared" si="24"/>
        <v>-587</v>
      </c>
      <c r="K95" s="634">
        <f t="shared" si="25"/>
        <v>0</v>
      </c>
      <c r="L95" s="613"/>
      <c r="M95" s="613"/>
      <c r="N95" s="613"/>
      <c r="O95" s="160"/>
      <c r="P95" s="160"/>
      <c r="Q95" s="156"/>
      <c r="R95" s="290"/>
      <c r="S95" s="643">
        <v>-587</v>
      </c>
      <c r="T95" s="616">
        <f t="shared" si="26"/>
        <v>0</v>
      </c>
      <c r="U95" s="614">
        <v>587</v>
      </c>
      <c r="V95" s="933"/>
      <c r="W95" s="1304">
        <f t="shared" si="28"/>
        <v>0</v>
      </c>
      <c r="X95" s="928"/>
      <c r="Y95" s="294"/>
      <c r="Z95" s="294"/>
      <c r="AA95" s="295"/>
      <c r="AB95" s="331"/>
      <c r="AC95" s="1171"/>
      <c r="AD95" s="344"/>
      <c r="AE95" s="294"/>
      <c r="AF95" s="294"/>
      <c r="AG95" s="294"/>
      <c r="AH95" s="295"/>
      <c r="AI95" s="295"/>
      <c r="AJ95" s="1379"/>
      <c r="AK95" s="157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2.75">
      <c r="A96" s="1307">
        <v>1</v>
      </c>
      <c r="B96" s="1325" t="s">
        <v>213</v>
      </c>
      <c r="C96" s="159">
        <f t="shared" si="6"/>
        <v>0</v>
      </c>
      <c r="D96" s="160"/>
      <c r="E96" s="160"/>
      <c r="F96" s="156"/>
      <c r="G96" s="162"/>
      <c r="H96" s="160"/>
      <c r="I96" s="159"/>
      <c r="J96" s="944">
        <f t="shared" si="24"/>
        <v>-400</v>
      </c>
      <c r="K96" s="634">
        <f t="shared" si="25"/>
        <v>0</v>
      </c>
      <c r="L96" s="613"/>
      <c r="M96" s="613"/>
      <c r="N96" s="613"/>
      <c r="O96" s="160"/>
      <c r="P96" s="160"/>
      <c r="Q96" s="156"/>
      <c r="R96" s="290"/>
      <c r="S96" s="643">
        <v>-400</v>
      </c>
      <c r="T96" s="616">
        <f t="shared" si="26"/>
        <v>0</v>
      </c>
      <c r="U96" s="614">
        <v>400</v>
      </c>
      <c r="V96" s="1303"/>
      <c r="W96" s="1304">
        <f t="shared" si="28"/>
        <v>0</v>
      </c>
      <c r="X96" s="928"/>
      <c r="Y96" s="294"/>
      <c r="Z96" s="294"/>
      <c r="AA96" s="295"/>
      <c r="AB96" s="331"/>
      <c r="AC96" s="1171"/>
      <c r="AD96" s="344"/>
      <c r="AE96" s="294"/>
      <c r="AF96" s="294"/>
      <c r="AG96" s="294"/>
      <c r="AH96" s="295"/>
      <c r="AI96" s="295"/>
      <c r="AJ96" s="1379"/>
      <c r="AK96" s="157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2.75">
      <c r="A97" s="1307">
        <v>1</v>
      </c>
      <c r="B97" s="1325" t="s">
        <v>214</v>
      </c>
      <c r="C97" s="159">
        <f t="shared" si="6"/>
        <v>0</v>
      </c>
      <c r="D97" s="160"/>
      <c r="E97" s="160"/>
      <c r="F97" s="156"/>
      <c r="G97" s="162"/>
      <c r="H97" s="160"/>
      <c r="I97" s="159"/>
      <c r="J97" s="944">
        <f t="shared" si="24"/>
        <v>5610</v>
      </c>
      <c r="K97" s="634">
        <f t="shared" si="25"/>
        <v>0</v>
      </c>
      <c r="L97" s="634"/>
      <c r="M97" s="634"/>
      <c r="N97" s="634"/>
      <c r="O97" s="1376"/>
      <c r="P97" s="1376"/>
      <c r="Q97" s="1377"/>
      <c r="R97" s="838"/>
      <c r="S97" s="615">
        <v>5610</v>
      </c>
      <c r="T97" s="616">
        <f t="shared" si="26"/>
        <v>0</v>
      </c>
      <c r="U97" s="614">
        <v>-5610</v>
      </c>
      <c r="V97" s="1303"/>
      <c r="W97" s="1304">
        <f t="shared" si="28"/>
        <v>0</v>
      </c>
      <c r="X97" s="928"/>
      <c r="Y97" s="294"/>
      <c r="Z97" s="294"/>
      <c r="AA97" s="295"/>
      <c r="AB97" s="331"/>
      <c r="AC97" s="1171"/>
      <c r="AD97" s="344"/>
      <c r="AE97" s="294"/>
      <c r="AF97" s="294"/>
      <c r="AG97" s="294"/>
      <c r="AH97" s="295"/>
      <c r="AI97" s="295"/>
      <c r="AJ97" s="1379"/>
      <c r="AK97" s="157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2.75">
      <c r="A98" s="1307">
        <v>1</v>
      </c>
      <c r="B98" s="1325" t="s">
        <v>215</v>
      </c>
      <c r="C98" s="159">
        <f t="shared" si="6"/>
        <v>0</v>
      </c>
      <c r="D98" s="160"/>
      <c r="E98" s="160"/>
      <c r="F98" s="156"/>
      <c r="G98" s="162"/>
      <c r="H98" s="160"/>
      <c r="I98" s="159"/>
      <c r="J98" s="944">
        <f t="shared" si="24"/>
        <v>-28</v>
      </c>
      <c r="K98" s="634">
        <f t="shared" si="25"/>
        <v>0</v>
      </c>
      <c r="L98" s="613"/>
      <c r="M98" s="613"/>
      <c r="N98" s="613"/>
      <c r="O98" s="160"/>
      <c r="P98" s="160"/>
      <c r="Q98" s="156"/>
      <c r="R98" s="406"/>
      <c r="S98" s="615">
        <v>-28</v>
      </c>
      <c r="T98" s="616">
        <f t="shared" si="26"/>
        <v>0</v>
      </c>
      <c r="U98" s="614">
        <v>28</v>
      </c>
      <c r="V98" s="933"/>
      <c r="W98" s="1304">
        <f t="shared" si="28"/>
        <v>0</v>
      </c>
      <c r="X98" s="928"/>
      <c r="Y98" s="294"/>
      <c r="Z98" s="294"/>
      <c r="AA98" s="295"/>
      <c r="AB98" s="331"/>
      <c r="AC98" s="1171"/>
      <c r="AD98" s="344"/>
      <c r="AE98" s="294"/>
      <c r="AF98" s="294"/>
      <c r="AG98" s="294"/>
      <c r="AH98" s="295"/>
      <c r="AI98" s="295"/>
      <c r="AJ98" s="1379"/>
      <c r="AK98" s="15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.75">
      <c r="A99" s="1307">
        <v>1</v>
      </c>
      <c r="B99" s="1308" t="s">
        <v>216</v>
      </c>
      <c r="C99" s="159">
        <f t="shared" si="6"/>
        <v>0</v>
      </c>
      <c r="D99" s="160"/>
      <c r="E99" s="160"/>
      <c r="F99" s="156"/>
      <c r="G99" s="162"/>
      <c r="H99" s="160"/>
      <c r="I99" s="159"/>
      <c r="J99" s="944">
        <f t="shared" si="24"/>
        <v>2887</v>
      </c>
      <c r="K99" s="634">
        <f t="shared" si="25"/>
        <v>0</v>
      </c>
      <c r="L99" s="613"/>
      <c r="M99" s="613"/>
      <c r="N99" s="613"/>
      <c r="O99" s="160"/>
      <c r="P99" s="160"/>
      <c r="Q99" s="156"/>
      <c r="R99" s="380"/>
      <c r="S99" s="643">
        <v>2887</v>
      </c>
      <c r="T99" s="616">
        <f t="shared" si="26"/>
        <v>0</v>
      </c>
      <c r="U99" s="614">
        <v>-2887</v>
      </c>
      <c r="V99" s="1303"/>
      <c r="W99" s="1304">
        <f t="shared" si="28"/>
        <v>0</v>
      </c>
      <c r="X99" s="928"/>
      <c r="Y99" s="294"/>
      <c r="Z99" s="294"/>
      <c r="AA99" s="295"/>
      <c r="AB99" s="331"/>
      <c r="AC99" s="1171"/>
      <c r="AD99" s="344"/>
      <c r="AE99" s="294"/>
      <c r="AF99" s="294"/>
      <c r="AG99" s="294"/>
      <c r="AH99" s="295"/>
      <c r="AI99" s="295"/>
      <c r="AJ99" s="1379"/>
      <c r="AK99" s="157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2.75">
      <c r="A100" s="188">
        <v>3</v>
      </c>
      <c r="B100" s="141" t="s">
        <v>217</v>
      </c>
      <c r="C100" s="159">
        <f t="shared" si="6"/>
        <v>0</v>
      </c>
      <c r="D100" s="160"/>
      <c r="E100" s="160"/>
      <c r="F100" s="156"/>
      <c r="G100" s="162"/>
      <c r="H100" s="160"/>
      <c r="I100" s="159"/>
      <c r="J100" s="936">
        <f t="shared" si="24"/>
        <v>-46</v>
      </c>
      <c r="K100" s="613">
        <f t="shared" si="25"/>
        <v>-35</v>
      </c>
      <c r="L100" s="613">
        <v>-35</v>
      </c>
      <c r="M100" s="613"/>
      <c r="N100" s="613"/>
      <c r="O100" s="928">
        <v>-11</v>
      </c>
      <c r="P100" s="160"/>
      <c r="Q100" s="156"/>
      <c r="R100" s="380"/>
      <c r="S100" s="292"/>
      <c r="T100" s="379">
        <f t="shared" si="26"/>
        <v>0</v>
      </c>
      <c r="U100" s="380"/>
      <c r="V100" s="933"/>
      <c r="W100" s="934">
        <f t="shared" si="28"/>
        <v>-46</v>
      </c>
      <c r="X100" s="928"/>
      <c r="Y100" s="927">
        <v>-46</v>
      </c>
      <c r="Z100" s="294"/>
      <c r="AA100" s="295"/>
      <c r="AB100" s="331"/>
      <c r="AC100" s="1171"/>
      <c r="AD100" s="463">
        <v>-35</v>
      </c>
      <c r="AE100" s="294"/>
      <c r="AF100" s="294"/>
      <c r="AG100" s="294"/>
      <c r="AH100" s="295"/>
      <c r="AI100" s="295"/>
      <c r="AJ100" s="1379"/>
      <c r="AK100" s="157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.75">
      <c r="A101" s="1307">
        <v>1</v>
      </c>
      <c r="B101" s="1308" t="s">
        <v>218</v>
      </c>
      <c r="C101" s="159">
        <f t="shared" si="6"/>
        <v>0</v>
      </c>
      <c r="D101" s="160"/>
      <c r="E101" s="160"/>
      <c r="F101" s="156"/>
      <c r="G101" s="162"/>
      <c r="H101" s="160"/>
      <c r="I101" s="159"/>
      <c r="J101" s="944">
        <f t="shared" si="24"/>
        <v>-1925</v>
      </c>
      <c r="K101" s="634">
        <f t="shared" si="25"/>
        <v>0</v>
      </c>
      <c r="L101" s="634"/>
      <c r="M101" s="634"/>
      <c r="N101" s="634"/>
      <c r="O101" s="948"/>
      <c r="P101" s="948"/>
      <c r="Q101" s="949"/>
      <c r="R101" s="614"/>
      <c r="S101" s="643">
        <v>-1925</v>
      </c>
      <c r="T101" s="616">
        <f t="shared" si="26"/>
        <v>0</v>
      </c>
      <c r="U101" s="614">
        <v>1925</v>
      </c>
      <c r="V101" s="1303"/>
      <c r="W101" s="1304">
        <f t="shared" si="28"/>
        <v>0</v>
      </c>
      <c r="X101" s="928"/>
      <c r="Y101" s="294"/>
      <c r="Z101" s="294"/>
      <c r="AA101" s="295"/>
      <c r="AB101" s="331"/>
      <c r="AC101" s="1171"/>
      <c r="AD101" s="344"/>
      <c r="AE101" s="294"/>
      <c r="AF101" s="294"/>
      <c r="AG101" s="294"/>
      <c r="AH101" s="295"/>
      <c r="AI101" s="295"/>
      <c r="AJ101" s="1379"/>
      <c r="AK101" s="157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2.75">
      <c r="A102" s="44">
        <v>3</v>
      </c>
      <c r="B102" s="141" t="s">
        <v>219</v>
      </c>
      <c r="C102" s="159">
        <f t="shared" si="6"/>
        <v>0</v>
      </c>
      <c r="D102" s="160"/>
      <c r="E102" s="160"/>
      <c r="F102" s="156"/>
      <c r="G102" s="162"/>
      <c r="H102" s="160"/>
      <c r="I102" s="159"/>
      <c r="J102" s="936">
        <f t="shared" si="24"/>
        <v>-12000</v>
      </c>
      <c r="K102" s="613">
        <f t="shared" si="25"/>
        <v>0</v>
      </c>
      <c r="L102" s="613"/>
      <c r="M102" s="613"/>
      <c r="N102" s="613"/>
      <c r="O102" s="160"/>
      <c r="P102" s="160"/>
      <c r="Q102" s="156"/>
      <c r="R102" s="380">
        <v>-12000</v>
      </c>
      <c r="S102" s="155"/>
      <c r="T102" s="463">
        <f t="shared" si="26"/>
        <v>12000</v>
      </c>
      <c r="U102" s="380">
        <v>12000</v>
      </c>
      <c r="V102" s="933"/>
      <c r="W102" s="934">
        <f t="shared" si="28"/>
        <v>0</v>
      </c>
      <c r="X102" s="928"/>
      <c r="Y102" s="927"/>
      <c r="Z102" s="294"/>
      <c r="AA102" s="295"/>
      <c r="AB102" s="331"/>
      <c r="AC102" s="1171"/>
      <c r="AD102" s="344"/>
      <c r="AE102" s="294"/>
      <c r="AF102" s="294"/>
      <c r="AG102" s="294"/>
      <c r="AH102" s="295"/>
      <c r="AI102" s="295"/>
      <c r="AJ102" s="331"/>
      <c r="AK102" s="157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2.75">
      <c r="A103" s="1307">
        <v>1</v>
      </c>
      <c r="B103" s="1325" t="s">
        <v>220</v>
      </c>
      <c r="C103" s="159">
        <f t="shared" si="6"/>
        <v>0</v>
      </c>
      <c r="D103" s="160"/>
      <c r="E103" s="160"/>
      <c r="F103" s="156"/>
      <c r="G103" s="162"/>
      <c r="H103" s="160"/>
      <c r="I103" s="159"/>
      <c r="J103" s="944">
        <f t="shared" si="24"/>
        <v>250</v>
      </c>
      <c r="K103" s="613">
        <f t="shared" si="25"/>
        <v>0</v>
      </c>
      <c r="L103" s="613"/>
      <c r="M103" s="613"/>
      <c r="N103" s="613"/>
      <c r="O103" s="160"/>
      <c r="P103" s="160"/>
      <c r="Q103" s="156"/>
      <c r="R103" s="380"/>
      <c r="S103" s="643">
        <v>250</v>
      </c>
      <c r="T103" s="616">
        <f t="shared" si="26"/>
        <v>0</v>
      </c>
      <c r="U103" s="614">
        <v>-250</v>
      </c>
      <c r="V103" s="933"/>
      <c r="W103" s="934">
        <f t="shared" si="28"/>
        <v>0</v>
      </c>
      <c r="X103" s="928"/>
      <c r="Y103" s="294"/>
      <c r="Z103" s="294"/>
      <c r="AA103" s="295"/>
      <c r="AB103" s="331"/>
      <c r="AC103" s="1171"/>
      <c r="AD103" s="344"/>
      <c r="AE103" s="294"/>
      <c r="AF103" s="294"/>
      <c r="AG103" s="294"/>
      <c r="AH103" s="295"/>
      <c r="AI103" s="295"/>
      <c r="AJ103" s="331"/>
      <c r="AK103" s="157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.75">
      <c r="A104" s="44">
        <v>3</v>
      </c>
      <c r="B104" s="1387" t="s">
        <v>221</v>
      </c>
      <c r="C104" s="159">
        <f t="shared" si="6"/>
        <v>0</v>
      </c>
      <c r="D104" s="160"/>
      <c r="E104" s="160"/>
      <c r="F104" s="156"/>
      <c r="G104" s="162"/>
      <c r="H104" s="160"/>
      <c r="I104" s="159"/>
      <c r="J104" s="930">
        <f t="shared" si="24"/>
        <v>0</v>
      </c>
      <c r="K104" s="613">
        <f t="shared" si="25"/>
        <v>0</v>
      </c>
      <c r="L104" s="613"/>
      <c r="M104" s="613"/>
      <c r="N104" s="613"/>
      <c r="O104" s="160"/>
      <c r="P104" s="160"/>
      <c r="Q104" s="156"/>
      <c r="R104" s="380"/>
      <c r="S104" s="643"/>
      <c r="T104" s="379">
        <f t="shared" si="26"/>
        <v>0</v>
      </c>
      <c r="U104" s="614"/>
      <c r="V104" s="933"/>
      <c r="W104" s="934">
        <f t="shared" si="28"/>
        <v>0</v>
      </c>
      <c r="X104" s="928">
        <v>3000</v>
      </c>
      <c r="Y104" s="927">
        <v>-4000</v>
      </c>
      <c r="Z104" s="927">
        <v>1000</v>
      </c>
      <c r="AA104" s="1381"/>
      <c r="AB104" s="331"/>
      <c r="AC104" s="1171"/>
      <c r="AD104" s="344"/>
      <c r="AE104" s="294"/>
      <c r="AF104" s="294"/>
      <c r="AG104" s="294"/>
      <c r="AH104" s="295"/>
      <c r="AI104" s="295"/>
      <c r="AJ104" s="331"/>
      <c r="AK104" s="157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3.5" customHeight="1">
      <c r="A105" s="44">
        <v>3</v>
      </c>
      <c r="B105" s="1387" t="s">
        <v>222</v>
      </c>
      <c r="C105" s="159">
        <f t="shared" si="6"/>
        <v>0</v>
      </c>
      <c r="D105" s="160"/>
      <c r="E105" s="160"/>
      <c r="F105" s="156"/>
      <c r="G105" s="162"/>
      <c r="H105" s="160"/>
      <c r="I105" s="159"/>
      <c r="J105" s="930">
        <f t="shared" si="24"/>
        <v>0</v>
      </c>
      <c r="K105" s="613">
        <f t="shared" si="25"/>
        <v>-180</v>
      </c>
      <c r="L105" s="613">
        <v>6430</v>
      </c>
      <c r="M105" s="613"/>
      <c r="N105" s="613">
        <v>-6610</v>
      </c>
      <c r="O105" s="928">
        <v>110</v>
      </c>
      <c r="P105" s="928">
        <v>70</v>
      </c>
      <c r="Q105" s="1388"/>
      <c r="R105" s="380"/>
      <c r="S105" s="643"/>
      <c r="T105" s="379">
        <f t="shared" si="26"/>
        <v>-573</v>
      </c>
      <c r="U105" s="380">
        <v>-573</v>
      </c>
      <c r="V105" s="933"/>
      <c r="W105" s="934">
        <f t="shared" si="28"/>
        <v>-573</v>
      </c>
      <c r="X105" s="928">
        <v>-573</v>
      </c>
      <c r="Y105" s="294"/>
      <c r="Z105" s="294"/>
      <c r="AA105" s="295"/>
      <c r="AB105" s="331"/>
      <c r="AC105" s="1171"/>
      <c r="AD105" s="1392">
        <v>6430</v>
      </c>
      <c r="AE105" s="294"/>
      <c r="AF105" s="294"/>
      <c r="AG105" s="294"/>
      <c r="AH105" s="295"/>
      <c r="AI105" s="295"/>
      <c r="AJ105" s="331"/>
      <c r="AK105" s="157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.75">
      <c r="A106" s="44">
        <v>3</v>
      </c>
      <c r="B106" s="1387" t="s">
        <v>223</v>
      </c>
      <c r="C106" s="159">
        <f t="shared" si="6"/>
        <v>0</v>
      </c>
      <c r="D106" s="160"/>
      <c r="E106" s="160"/>
      <c r="F106" s="156"/>
      <c r="G106" s="162"/>
      <c r="H106" s="160"/>
      <c r="I106" s="159"/>
      <c r="J106" s="930">
        <f t="shared" si="24"/>
        <v>0</v>
      </c>
      <c r="K106" s="613">
        <f t="shared" si="25"/>
        <v>0</v>
      </c>
      <c r="L106" s="613"/>
      <c r="M106" s="613"/>
      <c r="N106" s="613"/>
      <c r="O106" s="160"/>
      <c r="P106" s="160"/>
      <c r="Q106" s="156"/>
      <c r="R106" s="290"/>
      <c r="S106" s="643"/>
      <c r="T106" s="379">
        <f t="shared" si="26"/>
        <v>-303</v>
      </c>
      <c r="U106" s="380">
        <v>-303</v>
      </c>
      <c r="V106" s="933"/>
      <c r="W106" s="934">
        <f t="shared" si="28"/>
        <v>-303</v>
      </c>
      <c r="X106" s="928"/>
      <c r="Y106" s="294"/>
      <c r="Z106" s="294"/>
      <c r="AA106" s="927">
        <v>-303</v>
      </c>
      <c r="AB106" s="331"/>
      <c r="AC106" s="1171"/>
      <c r="AD106" s="344"/>
      <c r="AE106" s="294"/>
      <c r="AF106" s="294"/>
      <c r="AG106" s="294"/>
      <c r="AH106" s="295"/>
      <c r="AI106" s="295"/>
      <c r="AJ106" s="331"/>
      <c r="AK106" s="157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.75">
      <c r="A107" s="1396">
        <v>1</v>
      </c>
      <c r="B107" s="1308" t="s">
        <v>224</v>
      </c>
      <c r="C107" s="159">
        <f t="shared" si="6"/>
        <v>0</v>
      </c>
      <c r="D107" s="160"/>
      <c r="E107" s="160"/>
      <c r="F107" s="156"/>
      <c r="G107" s="162"/>
      <c r="H107" s="160"/>
      <c r="I107" s="159"/>
      <c r="J107" s="944">
        <f t="shared" si="24"/>
        <v>3100</v>
      </c>
      <c r="K107" s="613">
        <f t="shared" si="25"/>
        <v>0</v>
      </c>
      <c r="L107" s="613"/>
      <c r="M107" s="613"/>
      <c r="N107" s="613"/>
      <c r="O107" s="160"/>
      <c r="P107" s="160"/>
      <c r="Q107" s="156"/>
      <c r="R107" s="290"/>
      <c r="S107" s="945">
        <v>3100</v>
      </c>
      <c r="T107" s="616">
        <f t="shared" si="26"/>
        <v>0</v>
      </c>
      <c r="U107" s="614">
        <v>-3100</v>
      </c>
      <c r="V107" s="933"/>
      <c r="W107" s="934">
        <f t="shared" si="28"/>
        <v>0</v>
      </c>
      <c r="X107" s="928"/>
      <c r="Y107" s="294"/>
      <c r="Z107" s="294"/>
      <c r="AA107" s="927"/>
      <c r="AB107" s="331"/>
      <c r="AC107" s="1171"/>
      <c r="AD107" s="344"/>
      <c r="AE107" s="294"/>
      <c r="AF107" s="294"/>
      <c r="AG107" s="294"/>
      <c r="AH107" s="295"/>
      <c r="AI107" s="295"/>
      <c r="AJ107" s="331"/>
      <c r="AK107" s="157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.75">
      <c r="A108" s="1397">
        <v>1</v>
      </c>
      <c r="B108" s="1308" t="s">
        <v>225</v>
      </c>
      <c r="C108" s="159">
        <f t="shared" si="6"/>
        <v>0</v>
      </c>
      <c r="D108" s="160"/>
      <c r="E108" s="160"/>
      <c r="F108" s="156"/>
      <c r="G108" s="162"/>
      <c r="H108" s="160"/>
      <c r="I108" s="159"/>
      <c r="J108" s="944">
        <f t="shared" si="24"/>
        <v>7000</v>
      </c>
      <c r="K108" s="613">
        <f t="shared" si="25"/>
        <v>0</v>
      </c>
      <c r="L108" s="613"/>
      <c r="M108" s="613"/>
      <c r="N108" s="613"/>
      <c r="O108" s="160"/>
      <c r="P108" s="160"/>
      <c r="Q108" s="156"/>
      <c r="R108" s="290"/>
      <c r="S108" s="945">
        <v>7000</v>
      </c>
      <c r="T108" s="616">
        <f t="shared" si="26"/>
        <v>0</v>
      </c>
      <c r="U108" s="614">
        <v>-7000</v>
      </c>
      <c r="V108" s="933"/>
      <c r="W108" s="934">
        <f t="shared" si="28"/>
        <v>0</v>
      </c>
      <c r="X108" s="928"/>
      <c r="Y108" s="294"/>
      <c r="Z108" s="294"/>
      <c r="AA108" s="927"/>
      <c r="AB108" s="331"/>
      <c r="AC108" s="1171"/>
      <c r="AD108" s="344"/>
      <c r="AE108" s="294"/>
      <c r="AF108" s="294"/>
      <c r="AG108" s="294"/>
      <c r="AH108" s="295"/>
      <c r="AI108" s="295"/>
      <c r="AJ108" s="331"/>
      <c r="AK108" s="157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.75">
      <c r="A109" s="1396">
        <v>1</v>
      </c>
      <c r="B109" s="1308" t="s">
        <v>226</v>
      </c>
      <c r="C109" s="159">
        <f t="shared" si="6"/>
        <v>0</v>
      </c>
      <c r="D109" s="160"/>
      <c r="E109" s="160"/>
      <c r="F109" s="156"/>
      <c r="G109" s="162"/>
      <c r="H109" s="160"/>
      <c r="I109" s="159"/>
      <c r="J109" s="944">
        <f t="shared" si="24"/>
        <v>2060</v>
      </c>
      <c r="K109" s="613">
        <f t="shared" si="25"/>
        <v>0</v>
      </c>
      <c r="L109" s="613"/>
      <c r="M109" s="613"/>
      <c r="N109" s="613"/>
      <c r="O109" s="160"/>
      <c r="P109" s="160"/>
      <c r="Q109" s="156"/>
      <c r="R109" s="290"/>
      <c r="S109" s="643">
        <v>2060</v>
      </c>
      <c r="T109" s="616">
        <f t="shared" si="26"/>
        <v>0</v>
      </c>
      <c r="U109" s="614">
        <v>-2060</v>
      </c>
      <c r="V109" s="933"/>
      <c r="W109" s="934">
        <f t="shared" si="28"/>
        <v>0</v>
      </c>
      <c r="X109" s="928"/>
      <c r="Y109" s="294"/>
      <c r="Z109" s="294"/>
      <c r="AA109" s="927"/>
      <c r="AB109" s="331"/>
      <c r="AC109" s="1171"/>
      <c r="AD109" s="344"/>
      <c r="AE109" s="294"/>
      <c r="AF109" s="294"/>
      <c r="AG109" s="294"/>
      <c r="AH109" s="295"/>
      <c r="AI109" s="295"/>
      <c r="AJ109" s="331"/>
      <c r="AK109" s="157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.75">
      <c r="A110" s="1397">
        <v>1</v>
      </c>
      <c r="B110" s="1308" t="s">
        <v>227</v>
      </c>
      <c r="C110" s="159">
        <f t="shared" si="6"/>
        <v>0</v>
      </c>
      <c r="D110" s="160"/>
      <c r="E110" s="160"/>
      <c r="F110" s="156"/>
      <c r="G110" s="162"/>
      <c r="H110" s="160"/>
      <c r="I110" s="159"/>
      <c r="J110" s="944">
        <f t="shared" si="24"/>
        <v>-1800</v>
      </c>
      <c r="K110" s="613">
        <f t="shared" si="25"/>
        <v>0</v>
      </c>
      <c r="L110" s="613"/>
      <c r="M110" s="613"/>
      <c r="N110" s="613"/>
      <c r="O110" s="160"/>
      <c r="P110" s="160"/>
      <c r="Q110" s="156"/>
      <c r="R110" s="290"/>
      <c r="S110" s="643">
        <v>-1800</v>
      </c>
      <c r="T110" s="616">
        <f t="shared" si="26"/>
        <v>0</v>
      </c>
      <c r="U110" s="614">
        <v>1800</v>
      </c>
      <c r="V110" s="933"/>
      <c r="W110" s="934">
        <f t="shared" si="28"/>
        <v>0</v>
      </c>
      <c r="X110" s="928"/>
      <c r="Y110" s="294"/>
      <c r="Z110" s="294"/>
      <c r="AA110" s="927"/>
      <c r="AB110" s="331"/>
      <c r="AC110" s="1171"/>
      <c r="AD110" s="344"/>
      <c r="AE110" s="294"/>
      <c r="AF110" s="294"/>
      <c r="AG110" s="294"/>
      <c r="AH110" s="295"/>
      <c r="AI110" s="295"/>
      <c r="AJ110" s="331"/>
      <c r="AK110" s="157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.75">
      <c r="A111" s="1397">
        <v>1</v>
      </c>
      <c r="B111" s="1308" t="s">
        <v>229</v>
      </c>
      <c r="C111" s="159">
        <f t="shared" si="6"/>
        <v>0</v>
      </c>
      <c r="D111" s="160"/>
      <c r="E111" s="160"/>
      <c r="F111" s="156"/>
      <c r="G111" s="162"/>
      <c r="H111" s="160"/>
      <c r="I111" s="159"/>
      <c r="J111" s="944">
        <f t="shared" si="24"/>
        <v>3450</v>
      </c>
      <c r="K111" s="613">
        <f t="shared" si="25"/>
        <v>0</v>
      </c>
      <c r="L111" s="613"/>
      <c r="M111" s="613"/>
      <c r="N111" s="613"/>
      <c r="O111" s="160"/>
      <c r="P111" s="160"/>
      <c r="Q111" s="156"/>
      <c r="R111" s="290"/>
      <c r="S111" s="615">
        <v>3450</v>
      </c>
      <c r="T111" s="869">
        <f>U111+S111</f>
        <v>0</v>
      </c>
      <c r="U111" s="838">
        <v>-3450</v>
      </c>
      <c r="V111" s="933"/>
      <c r="W111" s="934">
        <f t="shared" si="28"/>
        <v>0</v>
      </c>
      <c r="X111" s="928"/>
      <c r="Y111" s="294"/>
      <c r="Z111" s="294"/>
      <c r="AA111" s="927"/>
      <c r="AB111" s="331"/>
      <c r="AC111" s="1171"/>
      <c r="AD111" s="344"/>
      <c r="AE111" s="294"/>
      <c r="AF111" s="294"/>
      <c r="AG111" s="294"/>
      <c r="AH111" s="295"/>
      <c r="AI111" s="295"/>
      <c r="AJ111" s="331"/>
      <c r="AK111" s="157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.75">
      <c r="A112" s="1397">
        <v>1</v>
      </c>
      <c r="B112" s="1308" t="s">
        <v>230</v>
      </c>
      <c r="C112" s="159">
        <f t="shared" si="6"/>
        <v>0</v>
      </c>
      <c r="D112" s="160"/>
      <c r="E112" s="160"/>
      <c r="F112" s="156"/>
      <c r="G112" s="162"/>
      <c r="H112" s="160"/>
      <c r="I112" s="159"/>
      <c r="J112" s="944">
        <f t="shared" si="24"/>
        <v>-1200</v>
      </c>
      <c r="K112" s="613">
        <f t="shared" si="25"/>
        <v>0</v>
      </c>
      <c r="L112" s="613"/>
      <c r="M112" s="613"/>
      <c r="N112" s="613"/>
      <c r="O112" s="160"/>
      <c r="P112" s="160"/>
      <c r="Q112" s="156"/>
      <c r="R112" s="290"/>
      <c r="S112" s="615">
        <v>-1200</v>
      </c>
      <c r="T112" s="869">
        <f>U112+S112</f>
        <v>0</v>
      </c>
      <c r="U112" s="838">
        <v>1200</v>
      </c>
      <c r="V112" s="933"/>
      <c r="W112" s="934">
        <f t="shared" si="28"/>
        <v>0</v>
      </c>
      <c r="X112" s="928"/>
      <c r="Y112" s="294"/>
      <c r="Z112" s="294"/>
      <c r="AA112" s="927"/>
      <c r="AB112" s="331"/>
      <c r="AC112" s="1171"/>
      <c r="AD112" s="344"/>
      <c r="AE112" s="294"/>
      <c r="AF112" s="294"/>
      <c r="AG112" s="294"/>
      <c r="AH112" s="295"/>
      <c r="AI112" s="295"/>
      <c r="AJ112" s="331"/>
      <c r="AK112" s="157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.75">
      <c r="A113" s="1402">
        <v>3</v>
      </c>
      <c r="B113" s="1387" t="s">
        <v>231</v>
      </c>
      <c r="C113" s="159">
        <f t="shared" si="6"/>
        <v>0</v>
      </c>
      <c r="D113" s="160"/>
      <c r="E113" s="160"/>
      <c r="F113" s="156"/>
      <c r="G113" s="162"/>
      <c r="H113" s="160"/>
      <c r="I113" s="159"/>
      <c r="J113" s="930">
        <f t="shared" si="24"/>
        <v>0</v>
      </c>
      <c r="K113" s="613">
        <f t="shared" si="25"/>
        <v>223</v>
      </c>
      <c r="L113" s="613">
        <v>223</v>
      </c>
      <c r="M113" s="613"/>
      <c r="N113" s="613"/>
      <c r="O113" s="928">
        <v>75</v>
      </c>
      <c r="P113" s="928">
        <v>3</v>
      </c>
      <c r="Q113" s="1388"/>
      <c r="R113" s="380">
        <v>-301</v>
      </c>
      <c r="S113" s="615"/>
      <c r="T113" s="463">
        <f t="shared" si="26"/>
        <v>0</v>
      </c>
      <c r="U113" s="838"/>
      <c r="V113" s="933"/>
      <c r="W113" s="934">
        <f t="shared" si="28"/>
        <v>0</v>
      </c>
      <c r="X113" s="928"/>
      <c r="Y113" s="294"/>
      <c r="Z113" s="294"/>
      <c r="AA113" s="927"/>
      <c r="AB113" s="331"/>
      <c r="AC113" s="1171"/>
      <c r="AD113" s="1392">
        <v>223</v>
      </c>
      <c r="AE113" s="294"/>
      <c r="AF113" s="294"/>
      <c r="AG113" s="294"/>
      <c r="AH113" s="295"/>
      <c r="AI113" s="295"/>
      <c r="AJ113" s="331"/>
      <c r="AK113" s="157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.75">
      <c r="A114" s="1402">
        <v>3</v>
      </c>
      <c r="B114" s="1387" t="s">
        <v>232</v>
      </c>
      <c r="C114" s="159">
        <f t="shared" si="6"/>
        <v>0</v>
      </c>
      <c r="D114" s="160"/>
      <c r="E114" s="160"/>
      <c r="F114" s="156"/>
      <c r="G114" s="162"/>
      <c r="H114" s="160"/>
      <c r="I114" s="159"/>
      <c r="J114" s="930">
        <f t="shared" si="24"/>
        <v>850</v>
      </c>
      <c r="K114" s="613">
        <f t="shared" si="25"/>
        <v>0</v>
      </c>
      <c r="L114" s="613"/>
      <c r="M114" s="613"/>
      <c r="N114" s="613"/>
      <c r="O114" s="160"/>
      <c r="P114" s="160"/>
      <c r="Q114" s="156"/>
      <c r="R114" s="380">
        <v>850</v>
      </c>
      <c r="S114" s="615"/>
      <c r="T114" s="463">
        <f t="shared" si="26"/>
        <v>0</v>
      </c>
      <c r="U114" s="838"/>
      <c r="V114" s="933"/>
      <c r="W114" s="934">
        <f t="shared" si="28"/>
        <v>850</v>
      </c>
      <c r="X114" s="928"/>
      <c r="Y114" s="927">
        <v>850</v>
      </c>
      <c r="Z114" s="294"/>
      <c r="AA114" s="927"/>
      <c r="AB114" s="331"/>
      <c r="AC114" s="1171"/>
      <c r="AD114" s="344"/>
      <c r="AE114" s="294"/>
      <c r="AF114" s="294"/>
      <c r="AG114" s="294"/>
      <c r="AH114" s="295"/>
      <c r="AI114" s="295"/>
      <c r="AJ114" s="331"/>
      <c r="AK114" s="157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.75">
      <c r="A115" s="1396">
        <v>1</v>
      </c>
      <c r="B115" s="836" t="s">
        <v>233</v>
      </c>
      <c r="C115" s="159">
        <f t="shared" si="6"/>
        <v>0</v>
      </c>
      <c r="D115" s="160"/>
      <c r="E115" s="160"/>
      <c r="F115" s="156"/>
      <c r="G115" s="162"/>
      <c r="H115" s="160"/>
      <c r="I115" s="159"/>
      <c r="J115" s="944">
        <f t="shared" si="24"/>
        <v>45</v>
      </c>
      <c r="K115" s="613">
        <f t="shared" si="25"/>
        <v>0</v>
      </c>
      <c r="L115" s="613"/>
      <c r="M115" s="613"/>
      <c r="N115" s="613"/>
      <c r="O115" s="160"/>
      <c r="P115" s="160"/>
      <c r="Q115" s="156"/>
      <c r="R115" s="290"/>
      <c r="S115" s="615">
        <v>45</v>
      </c>
      <c r="T115" s="638">
        <f t="shared" si="26"/>
        <v>0</v>
      </c>
      <c r="U115" s="838">
        <v>-45</v>
      </c>
      <c r="V115" s="1303"/>
      <c r="W115" s="1304">
        <f t="shared" si="28"/>
        <v>0</v>
      </c>
      <c r="X115" s="928"/>
      <c r="Y115" s="294"/>
      <c r="Z115" s="294"/>
      <c r="AA115" s="927"/>
      <c r="AB115" s="331"/>
      <c r="AC115" s="1171"/>
      <c r="AD115" s="344"/>
      <c r="AE115" s="294"/>
      <c r="AF115" s="294"/>
      <c r="AG115" s="294"/>
      <c r="AH115" s="295"/>
      <c r="AI115" s="295"/>
      <c r="AJ115" s="331"/>
      <c r="AK115" s="157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.75">
      <c r="A116" s="1402">
        <v>3</v>
      </c>
      <c r="B116" s="1387" t="s">
        <v>234</v>
      </c>
      <c r="C116" s="159">
        <f t="shared" si="6"/>
        <v>0</v>
      </c>
      <c r="D116" s="160"/>
      <c r="E116" s="160"/>
      <c r="F116" s="156"/>
      <c r="G116" s="162"/>
      <c r="H116" s="160"/>
      <c r="I116" s="159"/>
      <c r="J116" s="930">
        <f t="shared" si="24"/>
        <v>2100000</v>
      </c>
      <c r="K116" s="613">
        <f t="shared" si="25"/>
        <v>0</v>
      </c>
      <c r="L116" s="613"/>
      <c r="M116" s="613"/>
      <c r="N116" s="613"/>
      <c r="O116" s="160"/>
      <c r="P116" s="160"/>
      <c r="Q116" s="156"/>
      <c r="R116" s="380">
        <v>2100000</v>
      </c>
      <c r="S116" s="643"/>
      <c r="T116" s="379">
        <f t="shared" si="26"/>
        <v>0</v>
      </c>
      <c r="U116" s="614"/>
      <c r="V116" s="933"/>
      <c r="W116" s="934">
        <f t="shared" si="28"/>
        <v>2100000</v>
      </c>
      <c r="X116" s="928"/>
      <c r="Y116" s="927">
        <v>2100000</v>
      </c>
      <c r="Z116" s="294"/>
      <c r="AA116" s="927"/>
      <c r="AB116" s="331"/>
      <c r="AC116" s="1171"/>
      <c r="AD116" s="344"/>
      <c r="AE116" s="294"/>
      <c r="AF116" s="294"/>
      <c r="AG116" s="294"/>
      <c r="AH116" s="295"/>
      <c r="AI116" s="295"/>
      <c r="AJ116" s="331"/>
      <c r="AK116" s="157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3.5" thickBot="1">
      <c r="A117" s="188">
        <v>3</v>
      </c>
      <c r="B117" s="158"/>
      <c r="C117" s="159">
        <f t="shared" si="6"/>
        <v>0</v>
      </c>
      <c r="D117" s="160"/>
      <c r="E117" s="160"/>
      <c r="F117" s="156"/>
      <c r="G117" s="162"/>
      <c r="H117" s="160"/>
      <c r="I117" s="159"/>
      <c r="J117" s="159">
        <f t="shared" si="24"/>
        <v>0</v>
      </c>
      <c r="K117" s="613">
        <f t="shared" si="25"/>
        <v>0</v>
      </c>
      <c r="L117" s="613"/>
      <c r="M117" s="613"/>
      <c r="N117" s="613"/>
      <c r="O117" s="160"/>
      <c r="P117" s="160"/>
      <c r="Q117" s="156"/>
      <c r="R117" s="186"/>
      <c r="S117" s="155"/>
      <c r="T117" s="932">
        <f>S117+U117</f>
        <v>0</v>
      </c>
      <c r="U117" s="927"/>
      <c r="V117" s="933"/>
      <c r="W117" s="934">
        <f t="shared" si="28"/>
        <v>0</v>
      </c>
      <c r="X117" s="928"/>
      <c r="Y117" s="294"/>
      <c r="Z117" s="294"/>
      <c r="AA117" s="295"/>
      <c r="AB117" s="331"/>
      <c r="AC117" s="1171"/>
      <c r="AD117" s="344"/>
      <c r="AE117" s="294"/>
      <c r="AF117" s="294"/>
      <c r="AG117" s="294"/>
      <c r="AH117" s="295"/>
      <c r="AI117" s="295"/>
      <c r="AJ117" s="331"/>
      <c r="AK117" s="157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ht="13.5" thickBot="1">
      <c r="A118" s="96"/>
      <c r="B118" s="31" t="s">
        <v>36</v>
      </c>
      <c r="C118" s="71">
        <f t="shared" si="6"/>
        <v>21039</v>
      </c>
      <c r="D118" s="79">
        <f aca="true" t="shared" si="29" ref="D118:X118">SUM(D84:D117)</f>
        <v>0</v>
      </c>
      <c r="E118" s="73">
        <f>SUM(E84:E117)</f>
        <v>21039</v>
      </c>
      <c r="F118" s="97">
        <f>SUM(F84:F117)</f>
        <v>0</v>
      </c>
      <c r="G118" s="74">
        <f>SUM(G84:G117)</f>
        <v>0</v>
      </c>
      <c r="H118" s="71">
        <f t="shared" si="29"/>
        <v>0</v>
      </c>
      <c r="I118" s="71">
        <f t="shared" si="29"/>
        <v>0</v>
      </c>
      <c r="J118" s="71">
        <f t="shared" si="29"/>
        <v>2238857</v>
      </c>
      <c r="K118" s="71">
        <f t="shared" si="29"/>
        <v>38990</v>
      </c>
      <c r="L118" s="71">
        <f t="shared" si="29"/>
        <v>45600</v>
      </c>
      <c r="M118" s="71"/>
      <c r="N118" s="71">
        <f t="shared" si="29"/>
        <v>-6610</v>
      </c>
      <c r="O118" s="71">
        <f t="shared" si="29"/>
        <v>13428</v>
      </c>
      <c r="P118" s="71">
        <f t="shared" si="29"/>
        <v>463</v>
      </c>
      <c r="Q118" s="116">
        <f t="shared" si="29"/>
        <v>0</v>
      </c>
      <c r="R118" s="73">
        <f t="shared" si="29"/>
        <v>2148259</v>
      </c>
      <c r="S118" s="97">
        <f t="shared" si="29"/>
        <v>37717</v>
      </c>
      <c r="T118" s="79">
        <f t="shared" si="29"/>
        <v>27700</v>
      </c>
      <c r="U118" s="73">
        <f>SUM(U84:U117)</f>
        <v>-10017</v>
      </c>
      <c r="V118" s="151">
        <f t="shared" si="29"/>
        <v>0</v>
      </c>
      <c r="W118" s="74">
        <f t="shared" si="29"/>
        <v>2228840</v>
      </c>
      <c r="X118" s="72">
        <f t="shared" si="29"/>
        <v>60053</v>
      </c>
      <c r="Y118" s="73">
        <f>SUM(Y84:Y117)</f>
        <v>2166344</v>
      </c>
      <c r="Z118" s="73">
        <f aca="true" t="shared" si="30" ref="Z118:AK118">SUM(Z84:Z117)</f>
        <v>1000</v>
      </c>
      <c r="AA118" s="73">
        <f t="shared" si="30"/>
        <v>1443</v>
      </c>
      <c r="AB118" s="151">
        <f t="shared" si="30"/>
        <v>0</v>
      </c>
      <c r="AC118" s="116">
        <f t="shared" si="30"/>
        <v>0</v>
      </c>
      <c r="AD118" s="79">
        <f t="shared" si="30"/>
        <v>45600</v>
      </c>
      <c r="AE118" s="73">
        <f t="shared" si="30"/>
        <v>0</v>
      </c>
      <c r="AF118" s="73">
        <f t="shared" si="30"/>
        <v>0</v>
      </c>
      <c r="AG118" s="73">
        <f t="shared" si="30"/>
        <v>0</v>
      </c>
      <c r="AH118" s="73">
        <f t="shared" si="30"/>
        <v>0</v>
      </c>
      <c r="AI118" s="73">
        <f t="shared" si="30"/>
        <v>0</v>
      </c>
      <c r="AJ118" s="151">
        <f t="shared" si="30"/>
        <v>24752</v>
      </c>
      <c r="AK118" s="97">
        <f t="shared" si="30"/>
        <v>0</v>
      </c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7" ht="13.5" thickBot="1">
      <c r="A119" s="2"/>
      <c r="B119" s="38" t="s">
        <v>37</v>
      </c>
      <c r="C119" s="75">
        <f t="shared" si="6"/>
        <v>23818</v>
      </c>
      <c r="D119" s="296">
        <f>D34+D58+D83+D118</f>
        <v>0</v>
      </c>
      <c r="E119" s="297">
        <f>E34+E58+E83+E118</f>
        <v>25127</v>
      </c>
      <c r="F119" s="298">
        <f>F34+F58+F83+F118</f>
        <v>0</v>
      </c>
      <c r="G119" s="277">
        <v>0</v>
      </c>
      <c r="H119" s="119">
        <f aca="true" t="shared" si="31" ref="H119:X119">H34+H58+H83+H118</f>
        <v>-1309</v>
      </c>
      <c r="I119" s="75">
        <f t="shared" si="31"/>
        <v>-1163</v>
      </c>
      <c r="J119" s="75">
        <f t="shared" si="31"/>
        <v>3065347</v>
      </c>
      <c r="K119" s="75">
        <f t="shared" si="31"/>
        <v>431626</v>
      </c>
      <c r="L119" s="115">
        <f t="shared" si="31"/>
        <v>438236</v>
      </c>
      <c r="M119" s="115">
        <f t="shared" si="31"/>
        <v>0</v>
      </c>
      <c r="N119" s="119">
        <f t="shared" si="31"/>
        <v>-6610</v>
      </c>
      <c r="O119" s="119">
        <f t="shared" si="31"/>
        <v>146928</v>
      </c>
      <c r="P119" s="119">
        <f>P34+P58+P83+P118</f>
        <v>4392</v>
      </c>
      <c r="Q119" s="182">
        <f t="shared" si="31"/>
        <v>0</v>
      </c>
      <c r="R119" s="297">
        <f t="shared" si="31"/>
        <v>2181452</v>
      </c>
      <c r="S119" s="298">
        <f>S34+S58+S83+S118</f>
        <v>300949</v>
      </c>
      <c r="T119" s="296">
        <f t="shared" si="31"/>
        <v>1972462</v>
      </c>
      <c r="U119" s="119">
        <f t="shared" si="31"/>
        <v>1671513</v>
      </c>
      <c r="V119" s="182">
        <f t="shared" si="31"/>
        <v>0</v>
      </c>
      <c r="W119" s="814">
        <f t="shared" si="31"/>
        <v>4736860</v>
      </c>
      <c r="X119" s="398">
        <f t="shared" si="31"/>
        <v>1675429</v>
      </c>
      <c r="Y119" s="297">
        <f>Y34+Y58+Y83+Y118</f>
        <v>2941909</v>
      </c>
      <c r="Z119" s="297">
        <f>Z34+Z58+Z83+Z118</f>
        <v>107573</v>
      </c>
      <c r="AA119" s="297">
        <f>AA34+AA58+AA83+AA118</f>
        <v>12126</v>
      </c>
      <c r="AB119" s="332"/>
      <c r="AC119" s="115">
        <f>AC34+AC58+AC83+AC118</f>
        <v>-177</v>
      </c>
      <c r="AD119" s="296">
        <f>AD34+AD58+AD83+AD118</f>
        <v>442391</v>
      </c>
      <c r="AE119" s="297">
        <f aca="true" t="shared" si="32" ref="AE119:AK119">AE34+AE58+AE83+AE118</f>
        <v>-4155</v>
      </c>
      <c r="AF119" s="297">
        <f t="shared" si="32"/>
        <v>0</v>
      </c>
      <c r="AG119" s="297">
        <f t="shared" si="32"/>
        <v>0</v>
      </c>
      <c r="AH119" s="297">
        <f t="shared" si="32"/>
        <v>0</v>
      </c>
      <c r="AI119" s="297">
        <f t="shared" si="32"/>
        <v>0</v>
      </c>
      <c r="AJ119" s="332">
        <f t="shared" si="32"/>
        <v>29033</v>
      </c>
      <c r="AK119" s="298">
        <f t="shared" si="32"/>
        <v>0</v>
      </c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13.5" thickBot="1">
      <c r="A120" s="30"/>
      <c r="B120" s="230" t="s">
        <v>200</v>
      </c>
      <c r="C120" s="231">
        <f aca="true" t="shared" si="33" ref="C120:AK120">C15+C119</f>
        <v>4394467</v>
      </c>
      <c r="D120" s="232">
        <f t="shared" si="33"/>
        <v>2123963</v>
      </c>
      <c r="E120" s="370">
        <f t="shared" si="33"/>
        <v>159577</v>
      </c>
      <c r="F120" s="370">
        <f t="shared" si="33"/>
        <v>92263</v>
      </c>
      <c r="G120" s="370">
        <f t="shared" si="33"/>
        <v>1497194</v>
      </c>
      <c r="H120" s="233">
        <f t="shared" si="33"/>
        <v>521470</v>
      </c>
      <c r="I120" s="234">
        <f t="shared" si="33"/>
        <v>463529</v>
      </c>
      <c r="J120" s="231">
        <f t="shared" si="33"/>
        <v>17318083</v>
      </c>
      <c r="K120" s="231">
        <f t="shared" si="33"/>
        <v>7966241</v>
      </c>
      <c r="L120" s="235">
        <f t="shared" si="33"/>
        <v>7914854</v>
      </c>
      <c r="M120" s="236">
        <f t="shared" si="33"/>
        <v>0</v>
      </c>
      <c r="N120" s="233">
        <f t="shared" si="33"/>
        <v>51387</v>
      </c>
      <c r="O120" s="233">
        <f t="shared" si="33"/>
        <v>2708634</v>
      </c>
      <c r="P120" s="233">
        <f t="shared" si="33"/>
        <v>79160</v>
      </c>
      <c r="Q120" s="464">
        <f t="shared" si="33"/>
        <v>674948</v>
      </c>
      <c r="R120" s="233">
        <f t="shared" si="33"/>
        <v>4030436</v>
      </c>
      <c r="S120" s="601">
        <f t="shared" si="33"/>
        <v>1860357</v>
      </c>
      <c r="T120" s="299">
        <f t="shared" si="33"/>
        <v>4353338</v>
      </c>
      <c r="U120" s="300">
        <f t="shared" si="33"/>
        <v>2492981</v>
      </c>
      <c r="V120" s="333">
        <f t="shared" si="33"/>
        <v>0</v>
      </c>
      <c r="W120" s="231">
        <f t="shared" si="33"/>
        <v>19811064</v>
      </c>
      <c r="X120" s="435">
        <f t="shared" si="33"/>
        <v>8814428</v>
      </c>
      <c r="Y120" s="300">
        <f t="shared" si="33"/>
        <v>5008540</v>
      </c>
      <c r="Z120" s="360">
        <f t="shared" si="33"/>
        <v>4422245</v>
      </c>
      <c r="AA120" s="300">
        <f t="shared" si="33"/>
        <v>1548028</v>
      </c>
      <c r="AB120" s="333"/>
      <c r="AC120" s="236">
        <f t="shared" si="33"/>
        <v>17823</v>
      </c>
      <c r="AD120" s="299">
        <f t="shared" si="33"/>
        <v>6199873</v>
      </c>
      <c r="AE120" s="300">
        <f t="shared" si="33"/>
        <v>1655461</v>
      </c>
      <c r="AF120" s="300">
        <f t="shared" si="33"/>
        <v>59520</v>
      </c>
      <c r="AG120" s="360">
        <f t="shared" si="33"/>
        <v>0</v>
      </c>
      <c r="AH120" s="300">
        <f t="shared" si="33"/>
        <v>4000</v>
      </c>
      <c r="AI120" s="300">
        <f t="shared" si="33"/>
        <v>371</v>
      </c>
      <c r="AJ120" s="333">
        <f t="shared" si="33"/>
        <v>187217</v>
      </c>
      <c r="AK120" s="301">
        <f t="shared" si="33"/>
        <v>100079</v>
      </c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ht="13.5" hidden="1" thickBot="1">
      <c r="A121" s="30"/>
      <c r="B121" s="38"/>
      <c r="C121" s="65"/>
      <c r="D121" s="125"/>
      <c r="E121" s="371"/>
      <c r="F121" s="371"/>
      <c r="G121" s="371"/>
      <c r="H121" s="122"/>
      <c r="I121" s="121"/>
      <c r="J121" s="65"/>
      <c r="K121" s="65"/>
      <c r="L121" s="120"/>
      <c r="M121" s="198"/>
      <c r="N121" s="122"/>
      <c r="O121" s="122"/>
      <c r="P121" s="122"/>
      <c r="Q121" s="427"/>
      <c r="R121" s="103"/>
      <c r="S121" s="103"/>
      <c r="T121" s="468"/>
      <c r="U121" s="118"/>
      <c r="V121" s="468"/>
      <c r="W121" s="468"/>
      <c r="X121" s="467"/>
      <c r="Y121" s="303"/>
      <c r="Z121" s="303"/>
      <c r="AA121" s="303"/>
      <c r="AB121" s="334"/>
      <c r="AC121" s="198"/>
      <c r="AD121" s="302"/>
      <c r="AE121" s="303"/>
      <c r="AF121" s="303"/>
      <c r="AG121" s="303"/>
      <c r="AH121" s="303"/>
      <c r="AI121" s="303"/>
      <c r="AJ121" s="334"/>
      <c r="AK121" s="30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ht="13.5" thickBot="1">
      <c r="A122" s="469"/>
      <c r="B122" s="470"/>
      <c r="C122" s="471"/>
      <c r="D122" s="758">
        <f>D120+E120+F120</f>
        <v>2375803</v>
      </c>
      <c r="E122" s="1413"/>
      <c r="F122" s="1413"/>
      <c r="G122" s="632">
        <f>G120+H120</f>
        <v>2018664</v>
      </c>
      <c r="H122" s="471"/>
      <c r="I122" s="471"/>
      <c r="J122" s="1403"/>
      <c r="K122" s="471"/>
      <c r="L122" s="471"/>
      <c r="M122" s="471"/>
      <c r="N122" s="471"/>
      <c r="O122" s="471"/>
      <c r="P122" s="471"/>
      <c r="Q122" s="471"/>
      <c r="R122" s="471"/>
      <c r="S122" s="471"/>
      <c r="T122" s="471"/>
      <c r="U122" s="471"/>
      <c r="V122" s="471"/>
      <c r="W122" s="471"/>
      <c r="X122" s="471"/>
      <c r="Y122" s="471"/>
      <c r="Z122" s="471"/>
      <c r="AA122" s="844"/>
      <c r="AB122" s="845"/>
      <c r="AC122" s="1172"/>
      <c r="AD122" s="472"/>
      <c r="AE122" s="472"/>
      <c r="AF122" s="472"/>
      <c r="AG122" s="472"/>
      <c r="AH122" s="472"/>
      <c r="AI122" s="472"/>
      <c r="AJ122" s="472"/>
      <c r="AK122" s="472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ht="12.75">
      <c r="A123" s="728"/>
      <c r="B123" s="722"/>
      <c r="C123" s="730"/>
      <c r="D123" s="1414"/>
      <c r="E123" s="1414"/>
      <c r="F123" s="1414"/>
      <c r="G123" s="1414"/>
      <c r="H123" s="730"/>
      <c r="I123" s="730"/>
      <c r="J123" s="730"/>
      <c r="K123" s="723"/>
      <c r="L123" s="723"/>
      <c r="M123" s="723"/>
      <c r="N123" s="723"/>
      <c r="O123" s="723"/>
      <c r="P123" s="723"/>
      <c r="Q123" s="723"/>
      <c r="R123" s="723"/>
      <c r="S123" s="723"/>
      <c r="T123" s="723"/>
      <c r="U123" s="723"/>
      <c r="V123" s="723"/>
      <c r="W123" s="723"/>
      <c r="X123" s="723"/>
      <c r="Y123" s="723"/>
      <c r="Z123" s="723"/>
      <c r="AA123" s="723"/>
      <c r="AB123" s="723"/>
      <c r="AC123" s="723"/>
      <c r="AD123" s="736"/>
      <c r="AE123" s="736"/>
      <c r="AF123" s="722"/>
      <c r="AG123" s="723"/>
      <c r="AH123" s="730"/>
      <c r="AI123" s="730"/>
      <c r="AJ123" s="730"/>
      <c r="AK123" s="730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ht="12.75">
      <c r="A124" s="473"/>
      <c r="B124" s="725"/>
      <c r="C124" s="726"/>
      <c r="D124" s="726"/>
      <c r="E124" s="726"/>
      <c r="F124" s="726"/>
      <c r="G124" s="726"/>
      <c r="H124" s="726"/>
      <c r="I124" s="726"/>
      <c r="J124" s="726"/>
      <c r="K124" s="726"/>
      <c r="L124" s="726"/>
      <c r="M124" s="726"/>
      <c r="N124" s="726"/>
      <c r="O124" s="726"/>
      <c r="P124" s="726"/>
      <c r="Q124" s="726"/>
      <c r="R124" s="726"/>
      <c r="S124" s="726"/>
      <c r="T124" s="726"/>
      <c r="U124" s="726"/>
      <c r="V124" s="726"/>
      <c r="W124" s="726"/>
      <c r="X124" s="726"/>
      <c r="Y124" s="726"/>
      <c r="Z124" s="726"/>
      <c r="AA124" s="726"/>
      <c r="AB124" s="726"/>
      <c r="AC124" s="726"/>
      <c r="AD124" s="727"/>
      <c r="AE124" s="727"/>
      <c r="AF124" s="725"/>
      <c r="AG124" s="726"/>
      <c r="AH124" s="726"/>
      <c r="AI124" s="726"/>
      <c r="AJ124" s="726"/>
      <c r="AK124" s="726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ht="12.75">
      <c r="A125" s="46">
        <v>1</v>
      </c>
      <c r="B125" s="47" t="s">
        <v>16</v>
      </c>
      <c r="C125" s="56">
        <f>D125+E125+F125+G125+H125</f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8">
        <v>0</v>
      </c>
      <c r="J125" s="56">
        <f>K125+O125+P125+Q125+R125+S125</f>
        <v>-186</v>
      </c>
      <c r="K125" s="57">
        <f>L125+N125</f>
        <v>0</v>
      </c>
      <c r="L125" s="57">
        <f>L24</f>
        <v>0</v>
      </c>
      <c r="M125" s="57"/>
      <c r="N125" s="57">
        <f>N21</f>
        <v>0</v>
      </c>
      <c r="O125" s="57">
        <f>O24</f>
        <v>0</v>
      </c>
      <c r="P125" s="57">
        <f>P24</f>
        <v>0</v>
      </c>
      <c r="Q125" s="57">
        <f>Q21</f>
        <v>0</v>
      </c>
      <c r="R125" s="57"/>
      <c r="S125" s="57">
        <f>S40+S46+S51+S53+S60+S63+S64+S65+S72+S73+S74+S77+S78+S89+S92+S93+S95+S96+S97+S98+S99+S101+S103+S107+S108+S109+S110+S111+S112+S115</f>
        <v>-186</v>
      </c>
      <c r="T125" s="80">
        <f>S125+U125</f>
        <v>0</v>
      </c>
      <c r="U125" s="127">
        <f>U40+U46+U51+U53+U60+U63+U64+U65+U72+U73+U74+U77+U78+U89+U92+U93+U95+U96+U97+U98+U99+U101+U103+U107+U108+U109+U110+U111+U112+U115</f>
        <v>186</v>
      </c>
      <c r="V125" s="58">
        <v>0</v>
      </c>
      <c r="W125" s="278">
        <f>J125+U125+V125</f>
        <v>0</v>
      </c>
      <c r="X125" s="80">
        <v>0</v>
      </c>
      <c r="Y125" s="127">
        <v>0</v>
      </c>
      <c r="Z125" s="127">
        <v>0</v>
      </c>
      <c r="AA125" s="250">
        <v>0</v>
      </c>
      <c r="AB125" s="335"/>
      <c r="AC125" s="1173">
        <v>0</v>
      </c>
      <c r="AD125" s="345">
        <v>0</v>
      </c>
      <c r="AE125" s="250">
        <v>0</v>
      </c>
      <c r="AF125" s="250">
        <v>0</v>
      </c>
      <c r="AG125" s="250">
        <v>0</v>
      </c>
      <c r="AH125" s="250">
        <v>0</v>
      </c>
      <c r="AI125" s="250">
        <v>0</v>
      </c>
      <c r="AJ125" s="250">
        <v>0</v>
      </c>
      <c r="AK125" s="305">
        <v>0</v>
      </c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ht="12.75">
      <c r="A126" s="44">
        <v>3</v>
      </c>
      <c r="B126" s="41" t="s">
        <v>16</v>
      </c>
      <c r="C126" s="52">
        <f>D126+E126+F126+G126+H126</f>
        <v>23818</v>
      </c>
      <c r="D126" s="55">
        <v>0</v>
      </c>
      <c r="E126" s="55">
        <f>E28+E37+E85+E91+E94</f>
        <v>25127</v>
      </c>
      <c r="F126" s="55">
        <v>0</v>
      </c>
      <c r="G126" s="55">
        <v>0</v>
      </c>
      <c r="H126" s="55">
        <f>H29</f>
        <v>-1309</v>
      </c>
      <c r="I126" s="60">
        <f>I29</f>
        <v>-1163</v>
      </c>
      <c r="J126" s="59">
        <f>K126+O126+P126+Q126+R126+S126</f>
        <v>3065533</v>
      </c>
      <c r="K126" s="55">
        <f>L126+N126</f>
        <v>431626</v>
      </c>
      <c r="L126" s="55">
        <f>L18+L28+L29+L35+L37+L43+L68+L69+L71+L86+L100+L105+L113</f>
        <v>438236</v>
      </c>
      <c r="M126" s="55">
        <f>M23</f>
        <v>0</v>
      </c>
      <c r="N126" s="55">
        <f>N105</f>
        <v>-6610</v>
      </c>
      <c r="O126" s="55">
        <f>O18+O28+O29+O35+O37+O43+O68+O69+O71+O86+O100+O105+O113</f>
        <v>146928</v>
      </c>
      <c r="P126" s="55">
        <f>P18+P28+P29+P35+P37+P43+P68+P69+P71+P86+P105+P113</f>
        <v>4392</v>
      </c>
      <c r="Q126" s="55">
        <f>Q18+Q28+Q29</f>
        <v>0</v>
      </c>
      <c r="R126" s="55">
        <f>R18+R19+R22+R25+R28+R30+R31+R36+R38+R39+R42+R44+R62+R67+R68+R70+R71+R75+R79+R80+R84+R85+R86+R87+R88+R90+R91+R94+R102+R113+R114+R116</f>
        <v>2181452</v>
      </c>
      <c r="S126" s="55">
        <f>S21+S31+S39+S41+S47+S59+S61+S85+S91+S94</f>
        <v>301135</v>
      </c>
      <c r="T126" s="53">
        <f>S126+U126</f>
        <v>1972462</v>
      </c>
      <c r="U126" s="54">
        <f>U20+U23+U25+U26+U27+U31+U36+U39+U41+U44+U45+U47+U48+U50+U52+U59+U61+U62+U66+U76+U79+U80+U81+U85+U90+U91+U94+U102+U105+U106</f>
        <v>1671327</v>
      </c>
      <c r="V126" s="60">
        <f>V62</f>
        <v>0</v>
      </c>
      <c r="W126" s="170">
        <f>J126+U126+V126</f>
        <v>4736860</v>
      </c>
      <c r="X126" s="53">
        <f>X24+X25+X35+X43+X45+X48+X52+X61+X81+X86+X104+X105</f>
        <v>1675429</v>
      </c>
      <c r="Y126" s="54">
        <f>Y18+Y19+Y20+Y21+Y24+Y26+Y28+Y30+Y37+Y41+Y42+Y47+Y49+Y59+Y66+Y68+Y69+Y71+Y84+Y85+Y87+Y91+Y94+Y100+Y104+Y114+Y116</f>
        <v>2941909</v>
      </c>
      <c r="Z126" s="54">
        <f>Z23+Z27+Z29+Z31+Z49+Z50+Z70+Z104</f>
        <v>107573</v>
      </c>
      <c r="AA126" s="54">
        <f>AA22+AA38+AA48+AA67+AA75+AA76+AA88+AA106</f>
        <v>12126</v>
      </c>
      <c r="AB126" s="180"/>
      <c r="AC126" s="60">
        <f>AC71</f>
        <v>-177</v>
      </c>
      <c r="AD126" s="53">
        <f>AD18+AD28+AD35+AD37+AD43+AD68+AD69+AD71+AD86+AD100+AD105+AD113</f>
        <v>442391</v>
      </c>
      <c r="AE126" s="54">
        <f>AE29</f>
        <v>-4155</v>
      </c>
      <c r="AF126" s="54">
        <v>0</v>
      </c>
      <c r="AG126" s="54">
        <v>0</v>
      </c>
      <c r="AH126" s="54">
        <v>0</v>
      </c>
      <c r="AI126" s="54">
        <v>0</v>
      </c>
      <c r="AJ126" s="54">
        <f>AJ28+AJ37+AJ85+AJ91+AJ94</f>
        <v>29033</v>
      </c>
      <c r="AK126" s="148">
        <v>0</v>
      </c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ht="12.75">
      <c r="A127" s="45">
        <v>5</v>
      </c>
      <c r="B127" s="419" t="s">
        <v>16</v>
      </c>
      <c r="C127" s="420">
        <f>D127+E127+F127+G127+H127</f>
        <v>0</v>
      </c>
      <c r="D127" s="421">
        <v>0</v>
      </c>
      <c r="E127" s="421">
        <v>0</v>
      </c>
      <c r="F127" s="421">
        <v>0</v>
      </c>
      <c r="G127" s="421">
        <v>0</v>
      </c>
      <c r="H127" s="62">
        <v>0</v>
      </c>
      <c r="I127" s="63">
        <v>0</v>
      </c>
      <c r="J127" s="61">
        <f>K127+O127+P127+Q127+R127+S127</f>
        <v>0</v>
      </c>
      <c r="K127" s="62">
        <v>0</v>
      </c>
      <c r="L127" s="62">
        <v>0</v>
      </c>
      <c r="M127" s="62"/>
      <c r="N127" s="62">
        <v>0</v>
      </c>
      <c r="O127" s="62">
        <v>0</v>
      </c>
      <c r="P127" s="62">
        <v>0</v>
      </c>
      <c r="Q127" s="62">
        <v>0</v>
      </c>
      <c r="R127" s="124">
        <v>0</v>
      </c>
      <c r="S127" s="124">
        <v>0</v>
      </c>
      <c r="T127" s="81">
        <v>0</v>
      </c>
      <c r="U127" s="128">
        <v>0</v>
      </c>
      <c r="V127" s="63">
        <v>0</v>
      </c>
      <c r="W127" s="279">
        <f>J127+U127+V127</f>
        <v>0</v>
      </c>
      <c r="X127" s="81">
        <v>0</v>
      </c>
      <c r="Y127" s="128">
        <v>0</v>
      </c>
      <c r="Z127" s="128">
        <v>0</v>
      </c>
      <c r="AA127" s="306">
        <v>0</v>
      </c>
      <c r="AB127" s="336"/>
      <c r="AC127" s="1174">
        <v>0</v>
      </c>
      <c r="AD127" s="346">
        <v>0</v>
      </c>
      <c r="AE127" s="306">
        <v>0</v>
      </c>
      <c r="AF127" s="306">
        <v>0</v>
      </c>
      <c r="AG127" s="306">
        <v>0</v>
      </c>
      <c r="AH127" s="306">
        <v>0</v>
      </c>
      <c r="AI127" s="306">
        <v>0</v>
      </c>
      <c r="AJ127" s="306">
        <v>0</v>
      </c>
      <c r="AK127" s="307">
        <v>0</v>
      </c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ht="12.75">
      <c r="A128" s="42" t="s">
        <v>16</v>
      </c>
      <c r="B128" s="5"/>
      <c r="C128" s="1273">
        <f>D128+E128+F128+G128+H128</f>
        <v>23818</v>
      </c>
      <c r="D128" s="124">
        <f>SUM(D125:D127)</f>
        <v>0</v>
      </c>
      <c r="E128" s="124">
        <f>SUM(E125:E127)</f>
        <v>25127</v>
      </c>
      <c r="F128" s="124">
        <f>SUM(F125:F127)</f>
        <v>0</v>
      </c>
      <c r="G128" s="124">
        <f>SUM(G125:G127)</f>
        <v>0</v>
      </c>
      <c r="H128" s="124">
        <f aca="true" t="shared" si="34" ref="H128:Q128">SUM(H125:H127)</f>
        <v>-1309</v>
      </c>
      <c r="I128" s="64">
        <f t="shared" si="34"/>
        <v>-1163</v>
      </c>
      <c r="J128" s="1274">
        <f>K128+O128+P128+Q128+R128+S128</f>
        <v>3065347</v>
      </c>
      <c r="K128" s="124">
        <f t="shared" si="34"/>
        <v>431626</v>
      </c>
      <c r="L128" s="124">
        <f t="shared" si="34"/>
        <v>438236</v>
      </c>
      <c r="M128" s="124">
        <f t="shared" si="34"/>
        <v>0</v>
      </c>
      <c r="N128" s="124">
        <f t="shared" si="34"/>
        <v>-6610</v>
      </c>
      <c r="O128" s="124">
        <f t="shared" si="34"/>
        <v>146928</v>
      </c>
      <c r="P128" s="124">
        <f t="shared" si="34"/>
        <v>4392</v>
      </c>
      <c r="Q128" s="124">
        <f t="shared" si="34"/>
        <v>0</v>
      </c>
      <c r="R128" s="1275">
        <f aca="true" t="shared" si="35" ref="R128:AK128">SUM(R125:R127)</f>
        <v>2181452</v>
      </c>
      <c r="S128" s="1275">
        <f t="shared" si="35"/>
        <v>300949</v>
      </c>
      <c r="T128" s="124">
        <f t="shared" si="35"/>
        <v>1972462</v>
      </c>
      <c r="U128" s="124">
        <f t="shared" si="35"/>
        <v>1671513</v>
      </c>
      <c r="V128" s="1275">
        <f t="shared" si="35"/>
        <v>0</v>
      </c>
      <c r="W128" s="64">
        <f t="shared" si="35"/>
        <v>4736860</v>
      </c>
      <c r="X128" s="1276">
        <f t="shared" si="35"/>
        <v>1675429</v>
      </c>
      <c r="Y128" s="1277">
        <f>SUM(Y125:Y127)</f>
        <v>2941909</v>
      </c>
      <c r="Z128" s="1277">
        <f>SUM(Z125:Z127)</f>
        <v>107573</v>
      </c>
      <c r="AA128" s="1277">
        <f t="shared" si="35"/>
        <v>12126</v>
      </c>
      <c r="AB128" s="1278"/>
      <c r="AC128" s="1279">
        <f t="shared" si="35"/>
        <v>-177</v>
      </c>
      <c r="AD128" s="1276">
        <f t="shared" si="35"/>
        <v>442391</v>
      </c>
      <c r="AE128" s="1277">
        <f t="shared" si="35"/>
        <v>-4155</v>
      </c>
      <c r="AF128" s="1277">
        <f t="shared" si="35"/>
        <v>0</v>
      </c>
      <c r="AG128" s="1277">
        <f t="shared" si="35"/>
        <v>0</v>
      </c>
      <c r="AH128" s="1277">
        <f t="shared" si="35"/>
        <v>0</v>
      </c>
      <c r="AI128" s="1277">
        <f t="shared" si="35"/>
        <v>0</v>
      </c>
      <c r="AJ128" s="1278">
        <f>SUM(AJ125:AJ127)</f>
        <v>29033</v>
      </c>
      <c r="AK128" s="1275">
        <f t="shared" si="35"/>
        <v>0</v>
      </c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ht="12.75">
      <c r="A129" s="49"/>
      <c r="B129" s="1280" t="s">
        <v>148</v>
      </c>
      <c r="C129" s="1281"/>
      <c r="D129" s="1281"/>
      <c r="E129" s="1281"/>
      <c r="F129" s="1281"/>
      <c r="G129" s="1281"/>
      <c r="H129" s="1281"/>
      <c r="I129" s="1281"/>
      <c r="J129" s="1281">
        <f>J32+J126</f>
        <v>2605833</v>
      </c>
      <c r="K129" s="1281">
        <f aca="true" t="shared" si="36" ref="K129:AK129">K32+K126</f>
        <v>200399</v>
      </c>
      <c r="L129" s="1281">
        <f t="shared" si="36"/>
        <v>214509</v>
      </c>
      <c r="M129" s="1281">
        <f t="shared" si="36"/>
        <v>0</v>
      </c>
      <c r="N129" s="1281">
        <f t="shared" si="36"/>
        <v>-14110</v>
      </c>
      <c r="O129" s="1281">
        <f t="shared" si="36"/>
        <v>68310</v>
      </c>
      <c r="P129" s="1281">
        <f t="shared" si="36"/>
        <v>2155</v>
      </c>
      <c r="Q129" s="1281">
        <f t="shared" si="36"/>
        <v>0</v>
      </c>
      <c r="R129" s="1281">
        <f t="shared" si="36"/>
        <v>2116566</v>
      </c>
      <c r="S129" s="1281">
        <f t="shared" si="36"/>
        <v>218403</v>
      </c>
      <c r="T129" s="1281">
        <f t="shared" si="36"/>
        <v>1793230</v>
      </c>
      <c r="U129" s="1281">
        <f t="shared" si="36"/>
        <v>1574827</v>
      </c>
      <c r="V129" s="1281">
        <f t="shared" si="36"/>
        <v>0</v>
      </c>
      <c r="W129" s="1281">
        <f t="shared" si="36"/>
        <v>4180660</v>
      </c>
      <c r="X129" s="1282">
        <f t="shared" si="36"/>
        <v>1393546</v>
      </c>
      <c r="Y129" s="1282">
        <f t="shared" si="36"/>
        <v>2866609</v>
      </c>
      <c r="Z129" s="1282">
        <f t="shared" si="36"/>
        <v>-34286</v>
      </c>
      <c r="AA129" s="1282">
        <f t="shared" si="36"/>
        <v>-44321</v>
      </c>
      <c r="AB129" s="1282">
        <f t="shared" si="36"/>
        <v>0</v>
      </c>
      <c r="AC129" s="1282">
        <f t="shared" si="36"/>
        <v>-888</v>
      </c>
      <c r="AD129" s="1282">
        <f t="shared" si="36"/>
        <v>233589</v>
      </c>
      <c r="AE129" s="1282">
        <f t="shared" si="36"/>
        <v>-19080</v>
      </c>
      <c r="AF129" s="1282">
        <f t="shared" si="36"/>
        <v>0</v>
      </c>
      <c r="AG129" s="1282">
        <f t="shared" si="36"/>
        <v>0</v>
      </c>
      <c r="AH129" s="1282">
        <f t="shared" si="36"/>
        <v>0</v>
      </c>
      <c r="AI129" s="1282">
        <f t="shared" si="36"/>
        <v>0</v>
      </c>
      <c r="AJ129" s="1282">
        <f t="shared" si="36"/>
        <v>29033</v>
      </c>
      <c r="AK129" s="1282">
        <f t="shared" si="36"/>
        <v>0</v>
      </c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ht="12.75">
      <c r="A130" t="s">
        <v>38</v>
      </c>
      <c r="C130" s="2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ht="12.75">
      <c r="A131" t="s">
        <v>39</v>
      </c>
      <c r="B131" t="s">
        <v>40</v>
      </c>
      <c r="C131" s="2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ht="12.75">
      <c r="A132" t="s">
        <v>41</v>
      </c>
      <c r="B132" t="s">
        <v>42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ht="12.75">
      <c r="A133" t="s">
        <v>43</v>
      </c>
      <c r="B133" t="s">
        <v>44</v>
      </c>
      <c r="C133" s="2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ht="12.75">
      <c r="A134" s="4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ht="12.75">
      <c r="A135" s="4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ht="12.75">
      <c r="A136" s="4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ht="12.75">
      <c r="A137" s="4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ht="12.75">
      <c r="A138" s="4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ht="12.75">
      <c r="A139" s="4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ht="12.75">
      <c r="A140" s="4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ht="12.75">
      <c r="A141" s="4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ht="12.75">
      <c r="A142" s="4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ht="12.75">
      <c r="A143" s="4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ht="12.75">
      <c r="A144" s="4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ht="12.75">
      <c r="A145" s="4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ht="12.75">
      <c r="A146" s="4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ht="12.75">
      <c r="A147" s="4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 ht="12.75">
      <c r="A148" s="4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ht="12.75">
      <c r="A149" s="4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 ht="12.75">
      <c r="A150" s="4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3:47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3:47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3:47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3:47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3:47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3:47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3:47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3:47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3:47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3:47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3:47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3:47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3:47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</sheetData>
  <mergeCells count="1">
    <mergeCell ref="G11:I11"/>
  </mergeCells>
  <printOptions horizontalCentered="1"/>
  <pageMargins left="0.1968503937007874" right="0.3937007874015748" top="0.3937007874015748" bottom="0" header="0.31496062992125984" footer="0.5118110236220472"/>
  <pageSetup horizontalDpi="600" verticalDpi="600" orientation="landscape" paperSize="9" scale="52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1997-07-29T09:08:10Z</dcterms:created>
  <cp:category/>
  <cp:version/>
  <cp:contentType/>
  <cp:contentStatus/>
</cp:coreProperties>
</file>